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vanna\Desktop\MLF\Licitações participando\Nova esperança do sul\"/>
    </mc:Choice>
  </mc:AlternateContent>
  <bookViews>
    <workbookView xWindow="0" yWindow="0" windowWidth="28800" windowHeight="12435" activeTab="1"/>
  </bookViews>
  <sheets>
    <sheet name="Table 1" sheetId="1" r:id="rId1"/>
    <sheet name="Plan1" sheetId="2" r:id="rId2"/>
  </sheets>
  <definedNames>
    <definedName name="_xlnm.Print_Area" localSheetId="1">Plan1!$A$1:$Q$28</definedName>
    <definedName name="_xlnm.Print_Area" localSheetId="0">'Table 1'!$A$1:$J$47</definedName>
  </definedNames>
  <calcPr calcId="152511"/>
</workbook>
</file>

<file path=xl/calcChain.xml><?xml version="1.0" encoding="utf-8"?>
<calcChain xmlns="http://schemas.openxmlformats.org/spreadsheetml/2006/main">
  <c r="G38" i="1" l="1"/>
  <c r="H38" i="1" s="1"/>
  <c r="I38" i="1" s="1"/>
  <c r="G37" i="1"/>
  <c r="H37" i="1" s="1"/>
  <c r="I37" i="1" s="1"/>
  <c r="G36" i="1"/>
  <c r="H36" i="1" s="1"/>
  <c r="I36" i="1" s="1"/>
  <c r="G35" i="1"/>
  <c r="H35" i="1" s="1"/>
  <c r="I35" i="1" s="1"/>
  <c r="G34" i="1"/>
  <c r="H34" i="1" s="1"/>
  <c r="I34" i="1" s="1"/>
  <c r="G33" i="1"/>
  <c r="H33" i="1" s="1"/>
  <c r="I33" i="1" s="1"/>
  <c r="G32" i="1"/>
  <c r="H32" i="1" s="1"/>
  <c r="I32" i="1" s="1"/>
  <c r="G31" i="1"/>
  <c r="H31" i="1" s="1"/>
  <c r="G28" i="1"/>
  <c r="G27" i="1"/>
  <c r="H27" i="1" s="1"/>
  <c r="I27" i="1" s="1"/>
  <c r="G26" i="1"/>
  <c r="H26" i="1" s="1"/>
  <c r="I26" i="1" s="1"/>
  <c r="G24" i="1"/>
  <c r="H24" i="1" s="1"/>
  <c r="I24" i="1" s="1"/>
  <c r="G23" i="1"/>
  <c r="H23" i="1" s="1"/>
  <c r="I23" i="1" s="1"/>
  <c r="G22" i="1"/>
  <c r="H22" i="1" s="1"/>
  <c r="I22" i="1" s="1"/>
  <c r="G20" i="1"/>
  <c r="H20" i="1" s="1"/>
  <c r="I20" i="1" s="1"/>
  <c r="G19" i="1"/>
  <c r="H19" i="1" s="1"/>
  <c r="I19" i="1" s="1"/>
  <c r="H16" i="1"/>
  <c r="I16" i="1" s="1"/>
  <c r="Q22" i="2"/>
  <c r="J18" i="1"/>
  <c r="H28" i="1"/>
  <c r="I28" i="1" s="1"/>
  <c r="G15" i="1"/>
  <c r="H15" i="1" s="1"/>
  <c r="J30" i="1"/>
  <c r="J25" i="1"/>
  <c r="J21" i="1"/>
  <c r="J14" i="1"/>
  <c r="I18" i="1" l="1"/>
  <c r="P16" i="2" s="1"/>
  <c r="F22" i="2" s="1"/>
  <c r="I21" i="1"/>
  <c r="P17" i="2" s="1"/>
  <c r="H22" i="2" s="1"/>
  <c r="I31" i="1"/>
  <c r="I30" i="1" s="1"/>
  <c r="P19" i="2" s="1"/>
  <c r="H30" i="1"/>
  <c r="I25" i="1"/>
  <c r="P18" i="2" s="1"/>
  <c r="H25" i="1"/>
  <c r="H21" i="1"/>
  <c r="H18" i="1"/>
  <c r="I15" i="1"/>
  <c r="I14" i="1" s="1"/>
  <c r="P15" i="2" s="1"/>
  <c r="H14" i="1"/>
  <c r="E22" i="2" l="1"/>
  <c r="D22" i="2"/>
  <c r="G22" i="2"/>
  <c r="I22" i="2"/>
  <c r="I39" i="1"/>
  <c r="I40" i="1" s="1"/>
  <c r="I41" i="1" s="1"/>
  <c r="P14" i="1" l="1"/>
  <c r="P22" i="2"/>
</calcChain>
</file>

<file path=xl/sharedStrings.xml><?xml version="1.0" encoding="utf-8"?>
<sst xmlns="http://schemas.openxmlformats.org/spreadsheetml/2006/main" count="129" uniqueCount="105">
  <si>
    <t>TRECHO 01 - 1,85 KM</t>
  </si>
  <si>
    <r>
      <rPr>
        <sz val="11"/>
        <rFont val="Arial MT"/>
        <family val="2"/>
      </rPr>
      <t>2.1</t>
    </r>
  </si>
  <si>
    <r>
      <rPr>
        <sz val="11"/>
        <rFont val="Arial MT"/>
        <family val="2"/>
      </rPr>
      <t>m’</t>
    </r>
  </si>
  <si>
    <t>2.2</t>
  </si>
  <si>
    <r>
      <rPr>
        <sz val="11"/>
        <rFont val="Arial MT"/>
        <family val="2"/>
      </rPr>
      <t>M3XKM</t>
    </r>
  </si>
  <si>
    <r>
      <rPr>
        <sz val="11"/>
        <rFont val="Arial MT"/>
        <family val="2"/>
      </rPr>
      <t>3.1</t>
    </r>
  </si>
  <si>
    <r>
      <rPr>
        <sz val="11"/>
        <rFont val="Arial MT"/>
        <family val="2"/>
      </rPr>
      <t>ton</t>
    </r>
  </si>
  <si>
    <r>
      <rPr>
        <sz val="11"/>
        <rFont val="Arial MT"/>
        <family val="2"/>
      </rPr>
      <t>3.2</t>
    </r>
  </si>
  <si>
    <r>
      <rPr>
        <sz val="11"/>
        <rFont val="Arial MT"/>
        <family val="2"/>
      </rPr>
      <t>3.3</t>
    </r>
  </si>
  <si>
    <r>
      <rPr>
        <sz val="11"/>
        <rFont val="Arial MT"/>
        <family val="2"/>
      </rPr>
      <t>4.1</t>
    </r>
  </si>
  <si>
    <r>
      <rPr>
        <sz val="11"/>
        <rFont val="Arial MT"/>
        <family val="2"/>
      </rPr>
      <t>m*</t>
    </r>
  </si>
  <si>
    <r>
      <rPr>
        <sz val="11"/>
        <rFont val="Arial MT"/>
        <family val="2"/>
      </rPr>
      <t>4.2</t>
    </r>
  </si>
  <si>
    <r>
      <rPr>
        <sz val="11"/>
        <rFont val="Arial MT"/>
        <family val="2"/>
      </rPr>
      <t>4.3</t>
    </r>
  </si>
  <si>
    <r>
      <rPr>
        <sz val="11"/>
        <rFont val="Arial MT"/>
        <family val="2"/>
      </rPr>
      <t>un</t>
    </r>
  </si>
  <si>
    <r>
      <rPr>
        <sz val="11"/>
        <rFont val="Arial MT"/>
        <family val="2"/>
      </rPr>
      <t>5.1</t>
    </r>
  </si>
  <si>
    <r>
      <rPr>
        <sz val="11"/>
        <rFont val="Arial MT"/>
        <family val="2"/>
      </rPr>
      <t>5.2</t>
    </r>
  </si>
  <si>
    <r>
      <rPr>
        <sz val="11"/>
        <rFont val="Arial MT"/>
        <family val="2"/>
      </rPr>
      <t>5.3</t>
    </r>
  </si>
  <si>
    <r>
      <rPr>
        <sz val="11"/>
        <rFont val="Arial MT"/>
        <family val="2"/>
      </rPr>
      <t>5.4</t>
    </r>
  </si>
  <si>
    <r>
      <rPr>
        <sz val="11"/>
        <rFont val="Arial MT"/>
        <family val="2"/>
      </rPr>
      <t>5.5</t>
    </r>
  </si>
  <si>
    <r>
      <rPr>
        <sz val="11"/>
        <rFont val="Arial MT"/>
        <family val="2"/>
      </rPr>
      <t>5.6</t>
    </r>
  </si>
  <si>
    <r>
      <rPr>
        <sz val="11"/>
        <rFont val="Arial MT"/>
        <family val="2"/>
      </rPr>
      <t>5.7</t>
    </r>
  </si>
  <si>
    <r>
      <rPr>
        <sz val="11"/>
        <rFont val="Arial MT"/>
        <family val="2"/>
      </rPr>
      <t>5.8</t>
    </r>
  </si>
  <si>
    <r>
      <rPr>
        <sz val="11"/>
        <rFont val="Arial MT"/>
        <family val="2"/>
      </rPr>
      <t>g b</t>
    </r>
  </si>
  <si>
    <t>DER PR</t>
  </si>
  <si>
    <t>1.1</t>
  </si>
  <si>
    <t>1.2</t>
  </si>
  <si>
    <t>Fornecimento de emulsão RR-IC - pintura de ligaçao</t>
  </si>
  <si>
    <r>
      <rPr>
        <sz val="9"/>
        <rFont val="Arial MT"/>
        <family val="2"/>
      </rPr>
      <t>SINAPI</t>
    </r>
  </si>
  <si>
    <t>COMPOSlÇÃO 01</t>
  </si>
  <si>
    <t>COMPOSlÇÃO 02</t>
  </si>
  <si>
    <t>COMPOSlÇÃO 03</t>
  </si>
  <si>
    <t>COMPOSlÇÃO 04</t>
  </si>
  <si>
    <t>COMPOSlÇÃO 05</t>
  </si>
  <si>
    <t>COMPOSlÇÃO 06</t>
  </si>
  <si>
    <t>COMPOSlÇÃO 07</t>
  </si>
  <si>
    <t>COMPOSlÇÃO 08</t>
  </si>
  <si>
    <t>06/2024</t>
  </si>
  <si>
    <t>FORNECIMENTO E INSTALAÇÃO DE PLACA DE OBRA COM CHAPA GALVANIZADA E ESTRUTURA DE MADEIRA. AF_03/2022_PS</t>
  </si>
  <si>
    <t>COMPOSlÇÃO 09</t>
  </si>
  <si>
    <t>Administração Local da Obra</t>
  </si>
  <si>
    <t>Execução e compactação de base ou sub base para pavimentação de brita graduada simples - EXCLUSIVE
CARGA E TRANSPORTE. AF_11/2019</t>
  </si>
  <si>
    <t>CBUQ - Novos traços - TRAÇO 4 - FAIXA "C" - (Quant. menor que 10.000 ton)</t>
  </si>
  <si>
    <t>Fornecimento de CAP - CBUQ (Quantidade menor que 10.000 ton)</t>
  </si>
  <si>
    <t>Suporte metal.galv.fogo d=2,5" c/tampa e aletas anti-giro h=3,00m</t>
  </si>
  <si>
    <t>Faixa de Sinalização Horizontal c/tinta resina acrílica base solvente- (0,034 m2/m2)</t>
  </si>
  <si>
    <t>Placa sinalização refletiva - SEM SUPORTE</t>
  </si>
  <si>
    <t>Ensaio de Granulometria do Agregado</t>
  </si>
  <si>
    <t>Ensaio de Controle de Taxa de Aplicação de Ligante Betuminoso</t>
  </si>
  <si>
    <t>Ensaio de Percentagem de Betume - Misturas Betuminosas</t>
  </si>
  <si>
    <t>Ensaio de Densidade do uateriai eetuminoso</t>
  </si>
  <si>
    <t>Ensaio de Controle do Grau de Compactação da Mistura Asfáltica</t>
  </si>
  <si>
    <t>Ensaio de tracao por compressao diametral - misturas betuminosas</t>
  </si>
  <si>
    <t>Extração de corpo de prova de concreto asfáltico com sonda rotativa</t>
  </si>
  <si>
    <t>m²</t>
  </si>
  <si>
    <t>unid.</t>
  </si>
  <si>
    <t>VALOR TOTAL DA OBRA=</t>
  </si>
  <si>
    <t>VALOR TOTAL DA OBRA COM BDI =</t>
  </si>
  <si>
    <t>BDI =</t>
  </si>
  <si>
    <t>Município:</t>
  </si>
  <si>
    <t>Obra/Projeto:</t>
  </si>
  <si>
    <t>Local:</t>
  </si>
  <si>
    <t>NOVA ESPERANÇA DO SUDOESTE ESTADO DO PARANÁ</t>
  </si>
  <si>
    <t>PAVIMENTAÇÃO ASFÁLTICA LINHA ÁGUA FRIA</t>
  </si>
  <si>
    <t>ESTRADA LINHA ÁGUA FRIA</t>
  </si>
  <si>
    <t>CRONOGRAMA FÍSICO</t>
  </si>
  <si>
    <t>SERVIÇOS</t>
  </si>
  <si>
    <t>SERVIÇOS PRELIMINARES</t>
  </si>
  <si>
    <t>BASE / SUB-BASE</t>
  </si>
  <si>
    <t>REVESTIMENTO</t>
  </si>
  <si>
    <t>SINALIZAÇÃO</t>
  </si>
  <si>
    <t>ENSAIOS TÉCNOLÓGICOS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</si>
  <si>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</si>
  <si>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</si>
  <si>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</si>
  <si>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</si>
  <si>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</si>
  <si>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</si>
  <si>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</si>
  <si>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</si>
  <si>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</si>
  <si>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</si>
  <si>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</si>
  <si>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</si>
  <si>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 ITEM (R$)</t>
  </si>
  <si>
    <t>% S/ TOTAL</t>
  </si>
  <si>
    <t xml:space="preserve">     SERVIÇOS PRELIMINARES   </t>
  </si>
  <si>
    <t xml:space="preserve">          REVESTIMENTO   </t>
  </si>
  <si>
    <t xml:space="preserve">  SINALIZAÇÃO </t>
  </si>
  <si>
    <t xml:space="preserve">      ENSAIOS TECNOLÓGICOS     </t>
  </si>
  <si>
    <t>Mobilização e desmobilizaç8o de equipamento e equipe para extração de corpos de prova da capa asfáltica.</t>
  </si>
  <si>
    <t>TRANSPORTE COM CAMINHÃO BASCULANTE DE 10 M³, EM VIA URBANA PAVIMENTADA, ADICIONAL PARA DMT EXCEDENTE A 30 KM (UNIDADE: M3XKM). AF_07/2020</t>
  </si>
  <si>
    <r>
      <rPr>
        <sz val="11"/>
        <rFont val="Arial MT"/>
        <family val="2"/>
      </rPr>
      <t xml:space="preserve">Proponete: MUNICÍPIO DE NOVA ESPERANÇA DO SUDOESTE - PR
Obra/Projeto: PAVIMENTAÇÃO ASFÁLTICA LINHA ÁGUA FRIA                                                                                                    </t>
    </r>
    <r>
      <rPr>
        <sz val="11"/>
        <rFont val="Arial Black"/>
        <family val="2"/>
      </rPr>
      <t xml:space="preserve">
</t>
    </r>
    <r>
      <rPr>
        <sz val="11"/>
        <rFont val="Arial MT"/>
        <family val="2"/>
      </rPr>
      <t xml:space="preserve">Local / Implantação: LINHA ÁGUA FRIA                                                                                                                                                                                        </t>
    </r>
    <r>
      <rPr>
        <vertAlign val="superscript"/>
        <sz val="11"/>
        <rFont val="Arial Black"/>
        <family val="2"/>
      </rPr>
      <t xml:space="preserve">
</t>
    </r>
    <r>
      <rPr>
        <sz val="11"/>
        <rFont val="Arial MT"/>
        <family val="2"/>
      </rPr>
      <t xml:space="preserve">Proposta n°: 01
BDI%:         22,00%                         Tabela Referência:  </t>
    </r>
    <r>
      <rPr>
        <b/>
        <sz val="11"/>
        <rFont val="Arial"/>
        <family val="2"/>
      </rPr>
      <t xml:space="preserve">SINAPI </t>
    </r>
    <r>
      <rPr>
        <sz val="11"/>
        <rFont val="Arial MT"/>
        <family val="2"/>
      </rPr>
      <t>06/2024 - DER PR 04/2024</t>
    </r>
  </si>
  <si>
    <t>Planilha Orçamentária</t>
  </si>
  <si>
    <t>BDI%:</t>
  </si>
  <si>
    <t xml:space="preserve">Tab. Referência: </t>
  </si>
  <si>
    <t>SINAPI 06/2024 - DER PR 04/2024</t>
  </si>
  <si>
    <t>TOTAIS</t>
  </si>
  <si>
    <t>GRUPO ITEM</t>
  </si>
  <si>
    <t>Responsável Técnico</t>
  </si>
  <si>
    <t>Antonio Lopes Nevoa Neto CREA</t>
  </si>
  <si>
    <t>CREA. 5061121384 SP</t>
  </si>
  <si>
    <t>E-mail. Licitação.mlfservicos@gmail.com</t>
  </si>
  <si>
    <t>END. Rua Voluntario de trinta e dois, 1089 – Centro – Itaí/SP – CEP. 18.730-000</t>
  </si>
  <si>
    <r>
      <t xml:space="preserve"> MLF Serviços de construção EIRELI. </t>
    </r>
    <r>
      <rPr>
        <sz val="10"/>
        <color rgb="FF0C0C0C"/>
        <rFont val="Calibri"/>
        <family val="2"/>
      </rPr>
      <t xml:space="preserve">CNPJ: </t>
    </r>
    <r>
      <rPr>
        <sz val="10"/>
        <color rgb="FF000000"/>
        <rFont val="Calibri"/>
        <family val="2"/>
      </rPr>
      <t>32.567.709/0001-60</t>
    </r>
  </si>
  <si>
    <t>DATA:  17/03/2025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</si>
</sst>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7">
    <font>
      <sz val="10"/>
      <color rgb="FF000000"/>
      <name val="Times New Roman"/>
      <charset val="204"/>
    </font>
    <font>
      <sz val="9"/>
      <name val="Arial MT"/>
      <family val="2"/>
    </font>
    <font>
      <sz val="10"/>
      <color rgb="FF000000"/>
      <name val="Times New Roman"/>
      <charset val="204"/>
    </font>
    <font>
      <sz val="11"/>
      <color rgb="FF000000"/>
      <name val="Times New Roman"/>
      <family val="1"/>
    </font>
    <font>
      <sz val="11"/>
      <name val="Arial MT"/>
      <family val="2"/>
    </font>
    <font>
      <sz val="11"/>
      <name val="Arial Black"/>
      <family val="2"/>
    </font>
    <font>
      <vertAlign val="superscript"/>
      <sz val="11"/>
      <name val="Arial Black"/>
      <family val="2"/>
    </font>
    <font>
      <b/>
      <sz val="11"/>
      <name val="Arial"/>
      <family val="2"/>
    </font>
    <font>
      <sz val="11"/>
      <color rgb="FF000000"/>
      <name val="Arial MT"/>
      <family val="2"/>
    </font>
    <font>
      <sz val="11"/>
      <name val="Arial MT"/>
    </font>
    <font>
      <sz val="11"/>
      <name val="Consolas"/>
      <family val="3"/>
    </font>
    <font>
      <sz val="11"/>
      <color rgb="FF000000"/>
      <name val="Courier New"/>
      <family val="2"/>
    </font>
    <font>
      <b/>
      <sz val="11"/>
      <color rgb="FF000000"/>
      <name val="Courier New"/>
      <family val="2"/>
    </font>
    <font>
      <sz val="9"/>
      <color rgb="FF000000"/>
      <name val="Times New Roman"/>
      <family val="1"/>
    </font>
    <font>
      <sz val="9"/>
      <name val="Arial MT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Arial MT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4"/>
      <color theme="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Calibri"/>
      <family val="2"/>
    </font>
    <font>
      <sz val="10"/>
      <color rgb="FF0C0C0C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234"/>
      </patternFill>
    </fill>
    <fill>
      <patternFill patternType="solid">
        <fgColor rgb="FFA8D18E"/>
      </patternFill>
    </fill>
    <fill>
      <patternFill patternType="solid">
        <fgColor rgb="FFD8D8D8"/>
      </patternFill>
    </fill>
    <fill>
      <patternFill patternType="solid">
        <fgColor rgb="FFFFFF00"/>
      </patternFill>
    </fill>
    <fill>
      <patternFill patternType="solid">
        <fgColor rgb="FF00AF5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F0F0F"/>
      </bottom>
      <diagonal/>
    </border>
    <border>
      <left/>
      <right/>
      <top style="thin">
        <color rgb="FF000000"/>
      </top>
      <bottom style="thin">
        <color rgb="FF0F0F0F"/>
      </bottom>
      <diagonal/>
    </border>
    <border>
      <left style="thin">
        <color rgb="FF000000"/>
      </left>
      <right style="thin">
        <color rgb="FF000000"/>
      </right>
      <top style="thin">
        <color rgb="FF0F0F0F"/>
      </top>
      <bottom style="thin">
        <color rgb="FF000000"/>
      </bottom>
      <diagonal/>
    </border>
    <border>
      <left style="thin">
        <color rgb="FF000000"/>
      </left>
      <right/>
      <top style="thin">
        <color rgb="FF0F0F0F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4">
    <xf numFmtId="0" fontId="0" fillId="0" borderId="0" xfId="0" applyFill="1" applyBorder="1" applyAlignment="1">
      <alignment horizontal="left" vertical="top"/>
    </xf>
    <xf numFmtId="0" fontId="9" fillId="0" borderId="7" xfId="0" applyFont="1" applyFill="1" applyBorder="1" applyAlignment="1">
      <alignment horizontal="center" vertical="top" wrapText="1"/>
    </xf>
    <xf numFmtId="1" fontId="8" fillId="0" borderId="11" xfId="0" applyNumberFormat="1" applyFont="1" applyFill="1" applyBorder="1" applyAlignment="1">
      <alignment horizontal="center" vertical="top" shrinkToFit="1"/>
    </xf>
    <xf numFmtId="1" fontId="8" fillId="0" borderId="7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center" vertical="top"/>
    </xf>
    <xf numFmtId="0" fontId="14" fillId="0" borderId="11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10" fontId="8" fillId="4" borderId="6" xfId="0" applyNumberFormat="1" applyFont="1" applyFill="1" applyBorder="1" applyAlignment="1">
      <alignment horizontal="center" vertical="top" shrinkToFit="1"/>
    </xf>
    <xf numFmtId="10" fontId="8" fillId="0" borderId="6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center"/>
    </xf>
    <xf numFmtId="4" fontId="8" fillId="0" borderId="7" xfId="0" applyNumberFormat="1" applyFont="1" applyFill="1" applyBorder="1" applyAlignment="1">
      <alignment horizontal="center" vertical="center" shrinkToFit="1"/>
    </xf>
    <xf numFmtId="2" fontId="8" fillId="0" borderId="7" xfId="0" applyNumberFormat="1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44" fontId="9" fillId="0" borderId="5" xfId="1" applyFont="1" applyFill="1" applyBorder="1" applyAlignment="1">
      <alignment horizontal="center" vertical="top" wrapText="1"/>
    </xf>
    <xf numFmtId="44" fontId="9" fillId="4" borderId="14" xfId="1" applyFont="1" applyFill="1" applyBorder="1" applyAlignment="1">
      <alignment horizontal="center" vertical="top" wrapText="1"/>
    </xf>
    <xf numFmtId="44" fontId="0" fillId="0" borderId="0" xfId="1" applyFont="1" applyFill="1" applyBorder="1" applyAlignment="1">
      <alignment horizontal="center" vertical="top"/>
    </xf>
    <xf numFmtId="0" fontId="16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8" fillId="7" borderId="13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vertical="top" wrapText="1"/>
    </xf>
    <xf numFmtId="0" fontId="21" fillId="0" borderId="6" xfId="0" applyFont="1" applyFill="1" applyBorder="1" applyAlignment="1">
      <alignment vertical="top" wrapText="1"/>
    </xf>
    <xf numFmtId="0" fontId="22" fillId="0" borderId="6" xfId="0" applyFont="1" applyFill="1" applyBorder="1" applyAlignment="1">
      <alignment vertical="top" wrapText="1"/>
    </xf>
    <xf numFmtId="0" fontId="20" fillId="3" borderId="10" xfId="0" applyFont="1" applyFill="1" applyBorder="1" applyAlignment="1">
      <alignment vertical="top" wrapText="1"/>
    </xf>
    <xf numFmtId="0" fontId="22" fillId="6" borderId="6" xfId="0" applyFont="1" applyFill="1" applyBorder="1" applyAlignment="1">
      <alignment vertical="top" wrapText="1"/>
    </xf>
    <xf numFmtId="0" fontId="21" fillId="6" borderId="6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center" wrapText="1"/>
    </xf>
    <xf numFmtId="44" fontId="9" fillId="4" borderId="14" xfId="1" applyFont="1" applyFill="1" applyBorder="1" applyAlignment="1">
      <alignment horizontal="center" vertical="center" wrapText="1"/>
    </xf>
    <xf numFmtId="10" fontId="8" fillId="4" borderId="6" xfId="0" applyNumberFormat="1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wrapText="1"/>
    </xf>
    <xf numFmtId="0" fontId="21" fillId="0" borderId="5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2" fillId="0" borderId="5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17" fillId="3" borderId="6" xfId="0" applyFont="1" applyFill="1" applyBorder="1" applyAlignment="1">
      <alignment horizontal="center" vertical="top" wrapText="1"/>
    </xf>
    <xf numFmtId="49" fontId="14" fillId="0" borderId="6" xfId="0" applyNumberFormat="1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17" fillId="3" borderId="10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1" fontId="11" fillId="0" borderId="7" xfId="0" applyNumberFormat="1" applyFont="1" applyFill="1" applyBorder="1" applyAlignment="1">
      <alignment horizontal="center" vertical="center" shrinkToFit="1"/>
    </xf>
    <xf numFmtId="1" fontId="12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top"/>
    </xf>
    <xf numFmtId="44" fontId="17" fillId="3" borderId="6" xfId="1" applyFont="1" applyFill="1" applyBorder="1" applyAlignment="1">
      <alignment horizontal="center" vertical="top" wrapText="1"/>
    </xf>
    <xf numFmtId="44" fontId="17" fillId="3" borderId="2" xfId="1" applyFont="1" applyFill="1" applyBorder="1" applyAlignment="1">
      <alignment horizontal="center" vertical="top" wrapText="1"/>
    </xf>
    <xf numFmtId="10" fontId="17" fillId="3" borderId="6" xfId="0" applyNumberFormat="1" applyFont="1" applyFill="1" applyBorder="1" applyAlignment="1">
      <alignment horizontal="center" vertical="top" wrapText="1"/>
    </xf>
    <xf numFmtId="44" fontId="17" fillId="3" borderId="10" xfId="1" applyFont="1" applyFill="1" applyBorder="1" applyAlignment="1">
      <alignment horizontal="center" vertical="top" wrapText="1"/>
    </xf>
    <xf numFmtId="10" fontId="17" fillId="3" borderId="10" xfId="0" applyNumberFormat="1" applyFont="1" applyFill="1" applyBorder="1" applyAlignment="1">
      <alignment horizontal="center" vertical="top" wrapText="1"/>
    </xf>
    <xf numFmtId="10" fontId="3" fillId="4" borderId="6" xfId="0" applyNumberFormat="1" applyFont="1" applyFill="1" applyBorder="1" applyAlignment="1">
      <alignment horizontal="center" vertical="top" wrapText="1"/>
    </xf>
    <xf numFmtId="44" fontId="17" fillId="3" borderId="0" xfId="1" applyFont="1" applyFill="1" applyBorder="1" applyAlignment="1">
      <alignment horizontal="center" vertical="top" wrapText="1"/>
    </xf>
    <xf numFmtId="44" fontId="3" fillId="6" borderId="4" xfId="1" applyFont="1" applyFill="1" applyBorder="1" applyAlignment="1">
      <alignment horizontal="center" vertical="top" wrapText="1"/>
    </xf>
    <xf numFmtId="44" fontId="3" fillId="6" borderId="6" xfId="1" applyFont="1" applyFill="1" applyBorder="1" applyAlignment="1">
      <alignment horizontal="center" vertical="top" wrapText="1"/>
    </xf>
    <xf numFmtId="44" fontId="9" fillId="6" borderId="6" xfId="1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9" fontId="3" fillId="0" borderId="4" xfId="0" applyNumberFormat="1" applyFont="1" applyFill="1" applyBorder="1" applyAlignment="1">
      <alignment horizontal="left" vertical="top" wrapText="1"/>
    </xf>
    <xf numFmtId="44" fontId="18" fillId="0" borderId="0" xfId="0" applyNumberFormat="1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top"/>
    </xf>
    <xf numFmtId="9" fontId="0" fillId="0" borderId="14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4" fontId="0" fillId="0" borderId="14" xfId="0" applyNumberFormat="1" applyFill="1" applyBorder="1" applyAlignment="1">
      <alignment horizontal="center" vertical="center"/>
    </xf>
    <xf numFmtId="44" fontId="18" fillId="0" borderId="14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9" fontId="3" fillId="6" borderId="6" xfId="1" applyNumberFormat="1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0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17" fillId="0" borderId="1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4" fillId="8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508</xdr:colOff>
      <xdr:row>15</xdr:row>
      <xdr:rowOff>46482</xdr:rowOff>
    </xdr:from>
    <xdr:ext cx="41275" cy="45720"/>
    <xdr:sp macro="" textlink="">
      <xdr:nvSpPr>
        <xdr:cNvPr id="5" name="Shape 5"/>
        <xdr:cNvSpPr/>
      </xdr:nvSpPr>
      <xdr:spPr>
        <a:xfrm>
          <a:off x="0" y="0"/>
          <a:ext cx="41275" cy="45720"/>
        </a:xfrm>
        <a:custGeom>
          <a:avLst/>
          <a:gdLst/>
          <a:ahLst/>
          <a:cxnLst/>
          <a:rect l="0" t="0" r="0" b="0"/>
          <a:pathLst>
            <a:path w="41275" h="45720">
              <a:moveTo>
                <a:pt x="0" y="45720"/>
              </a:moveTo>
              <a:lnTo>
                <a:pt x="15240" y="0"/>
              </a:lnTo>
              <a:lnTo>
                <a:pt x="24384" y="0"/>
              </a:lnTo>
              <a:lnTo>
                <a:pt x="41148" y="45720"/>
              </a:lnTo>
              <a:lnTo>
                <a:pt x="35052" y="45720"/>
              </a:lnTo>
              <a:lnTo>
                <a:pt x="30480" y="32004"/>
              </a:lnTo>
              <a:lnTo>
                <a:pt x="27432" y="32004"/>
              </a:lnTo>
              <a:lnTo>
                <a:pt x="27432" y="25908"/>
              </a:lnTo>
              <a:lnTo>
                <a:pt x="24384" y="15240"/>
              </a:lnTo>
              <a:lnTo>
                <a:pt x="22860" y="10668"/>
              </a:lnTo>
              <a:lnTo>
                <a:pt x="19812" y="4572"/>
              </a:lnTo>
              <a:lnTo>
                <a:pt x="16764" y="10668"/>
              </a:lnTo>
              <a:lnTo>
                <a:pt x="16764" y="13716"/>
              </a:lnTo>
              <a:lnTo>
                <a:pt x="13716" y="25908"/>
              </a:lnTo>
              <a:lnTo>
                <a:pt x="13716" y="32004"/>
              </a:lnTo>
              <a:lnTo>
                <a:pt x="10668" y="32004"/>
              </a:lnTo>
              <a:lnTo>
                <a:pt x="6096" y="45720"/>
              </a:lnTo>
              <a:lnTo>
                <a:pt x="0" y="45720"/>
              </a:lnTo>
              <a:close/>
            </a:path>
            <a:path w="41275" h="45720">
              <a:moveTo>
                <a:pt x="13716" y="32004"/>
              </a:moveTo>
              <a:lnTo>
                <a:pt x="13716" y="25908"/>
              </a:lnTo>
              <a:lnTo>
                <a:pt x="27432" y="25908"/>
              </a:lnTo>
              <a:lnTo>
                <a:pt x="27432" y="32004"/>
              </a:lnTo>
              <a:lnTo>
                <a:pt x="13716" y="32004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5</xdr:col>
      <xdr:colOff>70103</xdr:colOff>
      <xdr:row>41</xdr:row>
      <xdr:rowOff>0</xdr:rowOff>
    </xdr:from>
    <xdr:ext cx="9144" cy="313880"/>
    <xdr:pic>
      <xdr:nvPicPr>
        <xdr:cNvPr id="12" name="image6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" cy="313880"/>
        </a:xfrm>
        <a:prstGeom prst="rect">
          <a:avLst/>
        </a:prstGeom>
      </xdr:spPr>
    </xdr:pic>
    <xdr:clientData/>
  </xdr:oneCellAnchor>
  <xdr:oneCellAnchor>
    <xdr:from>
      <xdr:col>0</xdr:col>
      <xdr:colOff>160020</xdr:colOff>
      <xdr:row>12</xdr:row>
      <xdr:rowOff>84582</xdr:rowOff>
    </xdr:from>
    <xdr:ext cx="167639" cy="65532"/>
    <xdr:pic>
      <xdr:nvPicPr>
        <xdr:cNvPr id="17" name="image10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7639" cy="65532"/>
        </a:xfrm>
        <a:prstGeom prst="rect">
          <a:avLst/>
        </a:prstGeom>
      </xdr:spPr>
    </xdr:pic>
    <xdr:clientData/>
  </xdr:oneCellAnchor>
  <xdr:oneCellAnchor>
    <xdr:from>
      <xdr:col>1</xdr:col>
      <xdr:colOff>227584</xdr:colOff>
      <xdr:row>12</xdr:row>
      <xdr:rowOff>69342</xdr:rowOff>
    </xdr:from>
    <xdr:ext cx="344424" cy="82296"/>
    <xdr:pic>
      <xdr:nvPicPr>
        <xdr:cNvPr id="18" name="image11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4424" cy="82296"/>
        </a:xfrm>
        <a:prstGeom prst="rect">
          <a:avLst/>
        </a:prstGeom>
      </xdr:spPr>
    </xdr:pic>
    <xdr:clientData/>
  </xdr:oneCellAnchor>
  <xdr:oneCellAnchor>
    <xdr:from>
      <xdr:col>2</xdr:col>
      <xdr:colOff>58420</xdr:colOff>
      <xdr:row>12</xdr:row>
      <xdr:rowOff>31242</xdr:rowOff>
    </xdr:from>
    <xdr:ext cx="448309" cy="66040"/>
    <xdr:grpSp>
      <xdr:nvGrpSpPr>
        <xdr:cNvPr id="19" name="Group 19"/>
        <xdr:cNvGrpSpPr/>
      </xdr:nvGrpSpPr>
      <xdr:grpSpPr>
        <a:xfrm>
          <a:off x="1614170" y="3132159"/>
          <a:ext cx="448309" cy="66040"/>
          <a:chOff x="0" y="0"/>
          <a:chExt cx="448309" cy="66040"/>
        </a:xfrm>
      </xdr:grpSpPr>
      <xdr:pic>
        <xdr:nvPicPr>
          <xdr:cNvPr id="20" name="image12.png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04800" cy="65532"/>
          </a:xfrm>
          <a:prstGeom prst="rect">
            <a:avLst/>
          </a:prstGeom>
        </xdr:spPr>
      </xdr:pic>
      <xdr:sp macro="" textlink="">
        <xdr:nvSpPr>
          <xdr:cNvPr id="21" name="Shape 21"/>
          <xdr:cNvSpPr/>
        </xdr:nvSpPr>
        <xdr:spPr>
          <a:xfrm>
            <a:off x="338315" y="1523"/>
            <a:ext cx="109855" cy="62865"/>
          </a:xfrm>
          <a:custGeom>
            <a:avLst/>
            <a:gdLst/>
            <a:ahLst/>
            <a:cxnLst/>
            <a:rect l="0" t="0" r="0" b="0"/>
            <a:pathLst>
              <a:path w="109855" h="62865">
                <a:moveTo>
                  <a:pt x="53352" y="25908"/>
                </a:moveTo>
                <a:lnTo>
                  <a:pt x="51828" y="21336"/>
                </a:lnTo>
                <a:lnTo>
                  <a:pt x="51828" y="16764"/>
                </a:lnTo>
                <a:lnTo>
                  <a:pt x="50304" y="13716"/>
                </a:lnTo>
                <a:lnTo>
                  <a:pt x="47256" y="9144"/>
                </a:lnTo>
                <a:lnTo>
                  <a:pt x="41160" y="3048"/>
                </a:lnTo>
                <a:lnTo>
                  <a:pt x="41160" y="22860"/>
                </a:lnTo>
                <a:lnTo>
                  <a:pt x="41160" y="39624"/>
                </a:lnTo>
                <a:lnTo>
                  <a:pt x="38112" y="45720"/>
                </a:lnTo>
                <a:lnTo>
                  <a:pt x="38112" y="47244"/>
                </a:lnTo>
                <a:lnTo>
                  <a:pt x="35064" y="50292"/>
                </a:lnTo>
                <a:lnTo>
                  <a:pt x="33540" y="50292"/>
                </a:lnTo>
                <a:lnTo>
                  <a:pt x="30492" y="51816"/>
                </a:lnTo>
                <a:lnTo>
                  <a:pt x="12204" y="51816"/>
                </a:lnTo>
                <a:lnTo>
                  <a:pt x="12204" y="10668"/>
                </a:lnTo>
                <a:lnTo>
                  <a:pt x="28968" y="10668"/>
                </a:lnTo>
                <a:lnTo>
                  <a:pt x="32016" y="12192"/>
                </a:lnTo>
                <a:lnTo>
                  <a:pt x="33540" y="12192"/>
                </a:lnTo>
                <a:lnTo>
                  <a:pt x="36588" y="13716"/>
                </a:lnTo>
                <a:lnTo>
                  <a:pt x="38112" y="15240"/>
                </a:lnTo>
                <a:lnTo>
                  <a:pt x="38112" y="18288"/>
                </a:lnTo>
                <a:lnTo>
                  <a:pt x="39636" y="19812"/>
                </a:lnTo>
                <a:lnTo>
                  <a:pt x="41160" y="22860"/>
                </a:lnTo>
                <a:lnTo>
                  <a:pt x="41160" y="3048"/>
                </a:lnTo>
                <a:lnTo>
                  <a:pt x="39636" y="1524"/>
                </a:lnTo>
                <a:lnTo>
                  <a:pt x="35064" y="1524"/>
                </a:lnTo>
                <a:lnTo>
                  <a:pt x="32016" y="0"/>
                </a:lnTo>
                <a:lnTo>
                  <a:pt x="0" y="0"/>
                </a:lnTo>
                <a:lnTo>
                  <a:pt x="0" y="62484"/>
                </a:lnTo>
                <a:lnTo>
                  <a:pt x="12204" y="62484"/>
                </a:lnTo>
                <a:lnTo>
                  <a:pt x="32016" y="62484"/>
                </a:lnTo>
                <a:lnTo>
                  <a:pt x="35064" y="60960"/>
                </a:lnTo>
                <a:lnTo>
                  <a:pt x="39636" y="59436"/>
                </a:lnTo>
                <a:lnTo>
                  <a:pt x="41160" y="58674"/>
                </a:lnTo>
                <a:lnTo>
                  <a:pt x="42684" y="57912"/>
                </a:lnTo>
                <a:lnTo>
                  <a:pt x="50304" y="50292"/>
                </a:lnTo>
                <a:lnTo>
                  <a:pt x="53352" y="41148"/>
                </a:lnTo>
                <a:lnTo>
                  <a:pt x="53352" y="25908"/>
                </a:lnTo>
                <a:close/>
              </a:path>
              <a:path w="109855" h="62865">
                <a:moveTo>
                  <a:pt x="109728" y="51816"/>
                </a:moveTo>
                <a:lnTo>
                  <a:pt x="74676" y="51816"/>
                </a:lnTo>
                <a:lnTo>
                  <a:pt x="74676" y="35052"/>
                </a:lnTo>
                <a:lnTo>
                  <a:pt x="105156" y="35052"/>
                </a:lnTo>
                <a:lnTo>
                  <a:pt x="105156" y="24384"/>
                </a:lnTo>
                <a:lnTo>
                  <a:pt x="74676" y="24384"/>
                </a:lnTo>
                <a:lnTo>
                  <a:pt x="74676" y="10668"/>
                </a:lnTo>
                <a:lnTo>
                  <a:pt x="108204" y="10668"/>
                </a:lnTo>
                <a:lnTo>
                  <a:pt x="108204" y="0"/>
                </a:lnTo>
                <a:lnTo>
                  <a:pt x="62484" y="0"/>
                </a:lnTo>
                <a:lnTo>
                  <a:pt x="62484" y="62484"/>
                </a:lnTo>
                <a:lnTo>
                  <a:pt x="109728" y="62484"/>
                </a:lnTo>
                <a:lnTo>
                  <a:pt x="109728" y="51816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2</xdr:col>
      <xdr:colOff>133096</xdr:colOff>
      <xdr:row>12</xdr:row>
      <xdr:rowOff>142494</xdr:rowOff>
    </xdr:from>
    <xdr:ext cx="298703" cy="65532"/>
    <xdr:pic>
      <xdr:nvPicPr>
        <xdr:cNvPr id="22" name="image13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8703" cy="65532"/>
        </a:xfrm>
        <a:prstGeom prst="rect">
          <a:avLst/>
        </a:prstGeom>
      </xdr:spPr>
    </xdr:pic>
    <xdr:clientData/>
  </xdr:oneCellAnchor>
  <xdr:oneCellAnchor>
    <xdr:from>
      <xdr:col>3</xdr:col>
      <xdr:colOff>1373632</xdr:colOff>
      <xdr:row>12</xdr:row>
      <xdr:rowOff>86106</xdr:rowOff>
    </xdr:from>
    <xdr:ext cx="408432" cy="77724"/>
    <xdr:pic>
      <xdr:nvPicPr>
        <xdr:cNvPr id="23" name="image14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8432" cy="77724"/>
        </a:xfrm>
        <a:prstGeom prst="rect">
          <a:avLst/>
        </a:prstGeom>
      </xdr:spPr>
    </xdr:pic>
    <xdr:clientData/>
  </xdr:oneCellAnchor>
  <xdr:oneCellAnchor>
    <xdr:from>
      <xdr:col>4</xdr:col>
      <xdr:colOff>73152</xdr:colOff>
      <xdr:row>12</xdr:row>
      <xdr:rowOff>87630</xdr:rowOff>
    </xdr:from>
    <xdr:ext cx="207264" cy="64008"/>
    <xdr:pic>
      <xdr:nvPicPr>
        <xdr:cNvPr id="24" name="image15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7264" cy="64008"/>
        </a:xfrm>
        <a:prstGeom prst="rect">
          <a:avLst/>
        </a:prstGeom>
      </xdr:spPr>
    </xdr:pic>
    <xdr:clientData/>
  </xdr:oneCellAnchor>
  <xdr:oneCellAnchor>
    <xdr:from>
      <xdr:col>5</xdr:col>
      <xdr:colOff>111252</xdr:colOff>
      <xdr:row>12</xdr:row>
      <xdr:rowOff>86106</xdr:rowOff>
    </xdr:from>
    <xdr:ext cx="268224" cy="70104"/>
    <xdr:pic>
      <xdr:nvPicPr>
        <xdr:cNvPr id="25" name="image16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8224" cy="70104"/>
        </a:xfrm>
        <a:prstGeom prst="rect">
          <a:avLst/>
        </a:prstGeom>
      </xdr:spPr>
    </xdr:pic>
    <xdr:clientData/>
  </xdr:oneCellAnchor>
  <xdr:oneCellAnchor>
    <xdr:from>
      <xdr:col>6</xdr:col>
      <xdr:colOff>69596</xdr:colOff>
      <xdr:row>12</xdr:row>
      <xdr:rowOff>31242</xdr:rowOff>
    </xdr:from>
    <xdr:ext cx="585216" cy="192024"/>
    <xdr:pic>
      <xdr:nvPicPr>
        <xdr:cNvPr id="26" name="image17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5216" cy="192024"/>
        </a:xfrm>
        <a:prstGeom prst="rect">
          <a:avLst/>
        </a:prstGeom>
      </xdr:spPr>
    </xdr:pic>
    <xdr:clientData/>
  </xdr:oneCellAnchor>
  <xdr:oneCellAnchor>
    <xdr:from>
      <xdr:col>7</xdr:col>
      <xdr:colOff>163576</xdr:colOff>
      <xdr:row>12</xdr:row>
      <xdr:rowOff>83058</xdr:rowOff>
    </xdr:from>
    <xdr:ext cx="658368" cy="83820"/>
    <xdr:pic>
      <xdr:nvPicPr>
        <xdr:cNvPr id="27" name="image18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8368" cy="8382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12</xdr:row>
      <xdr:rowOff>31242</xdr:rowOff>
    </xdr:from>
    <xdr:ext cx="817244" cy="192405"/>
    <xdr:grpSp>
      <xdr:nvGrpSpPr>
        <xdr:cNvPr id="28" name="Group 28"/>
        <xdr:cNvGrpSpPr/>
      </xdr:nvGrpSpPr>
      <xdr:grpSpPr>
        <a:xfrm>
          <a:off x="9599083" y="3132159"/>
          <a:ext cx="817244" cy="192405"/>
          <a:chOff x="0" y="0"/>
          <a:chExt cx="817244" cy="192405"/>
        </a:xfrm>
      </xdr:grpSpPr>
      <xdr:pic>
        <xdr:nvPicPr>
          <xdr:cNvPr id="29" name="image19.png"/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95528" cy="192024"/>
          </a:xfrm>
          <a:prstGeom prst="rect">
            <a:avLst/>
          </a:prstGeom>
        </xdr:spPr>
      </xdr:pic>
      <xdr:sp macro="" textlink="">
        <xdr:nvSpPr>
          <xdr:cNvPr id="30" name="Shape 30"/>
          <xdr:cNvSpPr/>
        </xdr:nvSpPr>
        <xdr:spPr>
          <a:xfrm>
            <a:off x="803148" y="0"/>
            <a:ext cx="13970" cy="64135"/>
          </a:xfrm>
          <a:custGeom>
            <a:avLst/>
            <a:gdLst/>
            <a:ahLst/>
            <a:cxnLst/>
            <a:rect l="0" t="0" r="0" b="0"/>
            <a:pathLst>
              <a:path w="13970" h="64135">
                <a:moveTo>
                  <a:pt x="0" y="64007"/>
                </a:moveTo>
                <a:lnTo>
                  <a:pt x="0" y="0"/>
                </a:lnTo>
                <a:lnTo>
                  <a:pt x="13715" y="0"/>
                </a:lnTo>
                <a:lnTo>
                  <a:pt x="13715" y="64007"/>
                </a:lnTo>
                <a:lnTo>
                  <a:pt x="0" y="6400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10</xdr:col>
      <xdr:colOff>0</xdr:colOff>
      <xdr:row>12</xdr:row>
      <xdr:rowOff>86106</xdr:rowOff>
    </xdr:from>
    <xdr:ext cx="356870" cy="81280"/>
    <xdr:grpSp>
      <xdr:nvGrpSpPr>
        <xdr:cNvPr id="31" name="Group 31"/>
        <xdr:cNvGrpSpPr/>
      </xdr:nvGrpSpPr>
      <xdr:grpSpPr>
        <a:xfrm>
          <a:off x="12234333" y="3187023"/>
          <a:ext cx="356870" cy="81280"/>
          <a:chOff x="0" y="0"/>
          <a:chExt cx="356870" cy="81280"/>
        </a:xfrm>
      </xdr:grpSpPr>
      <xdr:pic>
        <xdr:nvPicPr>
          <xdr:cNvPr id="32" name="image20.png"/>
          <xdr:cNvPicPr>
            <a:picLocks noChangeAspect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523"/>
            <a:ext cx="199644" cy="64008"/>
          </a:xfrm>
          <a:prstGeom prst="rect">
            <a:avLst/>
          </a:prstGeom>
        </xdr:spPr>
      </xdr:pic>
      <xdr:pic>
        <xdr:nvPicPr>
          <xdr:cNvPr id="33" name="image21.png"/>
          <xdr:cNvPicPr>
            <a:picLocks noChangeAspect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1647" y="0"/>
            <a:ext cx="124968" cy="80772"/>
          </a:xfrm>
          <a:prstGeom prst="rect">
            <a:avLst/>
          </a:prstGeom>
        </xdr:spPr>
      </xdr:pic>
    </xdr:grpSp>
    <xdr:clientData/>
  </xdr:oneCellAnchor>
  <xdr:twoCellAnchor editAs="oneCell">
    <xdr:from>
      <xdr:col>1</xdr:col>
      <xdr:colOff>0</xdr:colOff>
      <xdr:row>0</xdr:row>
      <xdr:rowOff>0</xdr:rowOff>
    </xdr:from>
    <xdr:to>
      <xdr:col>3</xdr:col>
      <xdr:colOff>179917</xdr:colOff>
      <xdr:row>8</xdr:row>
      <xdr:rowOff>21166</xdr:rowOff>
    </xdr:to>
    <xdr:pic>
      <xdr:nvPicPr>
        <xdr:cNvPr id="34" name="image1.jpeg"/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55083" y="0"/>
          <a:ext cx="1883834" cy="1291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529166</xdr:colOff>
      <xdr:row>0</xdr:row>
      <xdr:rowOff>0</xdr:rowOff>
    </xdr:from>
    <xdr:to>
      <xdr:col>2</xdr:col>
      <xdr:colOff>1015999</xdr:colOff>
      <xdr:row>7</xdr:row>
      <xdr:rowOff>10583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9166" y="0"/>
          <a:ext cx="1756833" cy="1121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7"/>
  <sheetViews>
    <sheetView topLeftCell="A33" zoomScale="90" zoomScaleNormal="90" workbookViewId="0">
      <selection activeCell="J47" sqref="A1:J47"/>
    </sheetView>
  </sheetViews>
  <sheetFormatPr defaultRowHeight="12.75"/>
  <cols>
    <col min="1" max="1" width="8" style="14" customWidth="1"/>
    <col min="2" max="2" width="19.1640625" style="60" customWidth="1"/>
    <col min="3" max="3" width="10.5" style="4" customWidth="1"/>
    <col min="4" max="4" width="57.5" style="50" customWidth="1"/>
    <col min="5" max="5" width="12.5" style="4" customWidth="1"/>
    <col min="6" max="6" width="15.1640625" style="14" customWidth="1"/>
    <col min="7" max="7" width="21.1640625" style="26" customWidth="1"/>
    <col min="8" max="8" width="23.6640625" style="26" customWidth="1"/>
    <col min="9" max="9" width="28.1640625" style="26" customWidth="1"/>
    <col min="10" max="10" width="18" style="4" customWidth="1"/>
    <col min="11" max="11" width="3.33203125" customWidth="1"/>
    <col min="13" max="13" width="18.33203125" customWidth="1"/>
    <col min="14" max="14" width="20.5" customWidth="1"/>
    <col min="16" max="16" width="18" bestFit="1" customWidth="1"/>
  </cols>
  <sheetData>
    <row r="2" spans="1:16">
      <c r="E2" s="111" t="s">
        <v>103</v>
      </c>
    </row>
    <row r="3" spans="1:16">
      <c r="E3" s="111" t="s">
        <v>101</v>
      </c>
    </row>
    <row r="4" spans="1:16">
      <c r="E4" s="111" t="s">
        <v>102</v>
      </c>
    </row>
    <row r="10" spans="1:16" ht="18" customHeight="1">
      <c r="A10" s="96" t="s">
        <v>92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16" ht="86.25" customHeight="1">
      <c r="A11" s="98" t="s">
        <v>91</v>
      </c>
      <c r="B11" s="99"/>
      <c r="C11" s="99"/>
      <c r="D11" s="99"/>
      <c r="E11" s="99"/>
      <c r="F11" s="99"/>
      <c r="G11" s="99"/>
      <c r="H11" s="99"/>
      <c r="I11" s="99"/>
      <c r="J11" s="99"/>
    </row>
    <row r="12" spans="1:16" ht="27" customHeight="1">
      <c r="A12" s="71"/>
      <c r="B12" s="72"/>
      <c r="C12" s="72"/>
      <c r="D12" s="72"/>
      <c r="E12" s="72" t="s">
        <v>93</v>
      </c>
      <c r="F12" s="73">
        <v>0.22</v>
      </c>
      <c r="G12" s="72"/>
      <c r="H12" s="72" t="s">
        <v>94</v>
      </c>
      <c r="I12" s="102" t="s">
        <v>95</v>
      </c>
      <c r="J12" s="102"/>
    </row>
    <row r="13" spans="1:16" ht="18.75" customHeight="1" thickBot="1">
      <c r="A13" s="100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6" s="29" customFormat="1" ht="18.75" customHeight="1" thickBot="1">
      <c r="A14" s="27">
        <v>1</v>
      </c>
      <c r="B14" s="51"/>
      <c r="C14" s="51"/>
      <c r="D14" s="35" t="s">
        <v>85</v>
      </c>
      <c r="E14" s="51"/>
      <c r="F14" s="28"/>
      <c r="G14" s="61"/>
      <c r="H14" s="62">
        <f>H15+H16</f>
        <v>25270.01</v>
      </c>
      <c r="I14" s="62">
        <f>I15+I16</f>
        <v>30829.410000000003</v>
      </c>
      <c r="J14" s="63">
        <f>J15+J16</f>
        <v>2.1500000000000002E-2</v>
      </c>
      <c r="N14" s="30">
        <v>0.98277999999999999</v>
      </c>
      <c r="P14" s="74">
        <f>I41</f>
        <v>1433500</v>
      </c>
    </row>
    <row r="15" spans="1:16" ht="38.25" customHeight="1">
      <c r="A15" s="19" t="s">
        <v>24</v>
      </c>
      <c r="B15" s="52" t="s">
        <v>36</v>
      </c>
      <c r="C15" s="53">
        <v>103689</v>
      </c>
      <c r="D15" s="36" t="s">
        <v>37</v>
      </c>
      <c r="E15" s="53" t="s">
        <v>53</v>
      </c>
      <c r="F15" s="15">
        <v>8</v>
      </c>
      <c r="G15" s="24">
        <f>ROUND(M15*$N$14,2)</f>
        <v>306.95</v>
      </c>
      <c r="H15" s="25">
        <f>TRUNC(G15*F15,2)</f>
        <v>2455.6</v>
      </c>
      <c r="I15" s="25">
        <f>TRUNC(H15*1.22,2)</f>
        <v>2995.83</v>
      </c>
      <c r="J15" s="8">
        <v>2.0999999999999999E-3</v>
      </c>
      <c r="M15">
        <v>312.33</v>
      </c>
    </row>
    <row r="16" spans="1:16" ht="18.75" customHeight="1">
      <c r="A16" s="19" t="s">
        <v>25</v>
      </c>
      <c r="B16" s="7" t="s">
        <v>38</v>
      </c>
      <c r="C16" s="54"/>
      <c r="D16" s="37" t="s">
        <v>39</v>
      </c>
      <c r="E16" s="54" t="s">
        <v>54</v>
      </c>
      <c r="F16" s="16">
        <v>1</v>
      </c>
      <c r="G16" s="24">
        <v>22814.41</v>
      </c>
      <c r="H16" s="25">
        <f>TRUNC(G16*F16,2)</f>
        <v>22814.41</v>
      </c>
      <c r="I16" s="25">
        <f>TRUNC(H16*1.22,2)</f>
        <v>27833.58</v>
      </c>
      <c r="J16" s="8">
        <v>1.9400000000000001E-2</v>
      </c>
      <c r="M16">
        <v>23196.240000000002</v>
      </c>
      <c r="N16">
        <v>22796.799999999999</v>
      </c>
    </row>
    <row r="17" spans="1:13" ht="19.5" customHeight="1">
      <c r="A17" s="93" t="s">
        <v>0</v>
      </c>
      <c r="B17" s="94"/>
      <c r="C17" s="94"/>
      <c r="D17" s="94"/>
      <c r="E17" s="94"/>
      <c r="F17" s="94"/>
      <c r="G17" s="94"/>
      <c r="H17" s="95"/>
      <c r="I17" s="95"/>
      <c r="J17" s="94"/>
    </row>
    <row r="18" spans="1:13" s="29" customFormat="1" ht="20.25" customHeight="1">
      <c r="A18" s="31">
        <v>2</v>
      </c>
      <c r="B18" s="55"/>
      <c r="C18" s="55"/>
      <c r="D18" s="38" t="s">
        <v>67</v>
      </c>
      <c r="E18" s="55"/>
      <c r="F18" s="32"/>
      <c r="G18" s="64"/>
      <c r="H18" s="62">
        <f>H19+H20</f>
        <v>437576.8</v>
      </c>
      <c r="I18" s="62">
        <f>I19+I20</f>
        <v>533843.68999999994</v>
      </c>
      <c r="J18" s="65">
        <f>J19+J20</f>
        <v>0.3725</v>
      </c>
    </row>
    <row r="19" spans="1:13" ht="44.25" customHeight="1">
      <c r="A19" s="20" t="s">
        <v>1</v>
      </c>
      <c r="B19" s="5" t="s">
        <v>27</v>
      </c>
      <c r="C19" s="2">
        <v>98396</v>
      </c>
      <c r="D19" s="48" t="s">
        <v>40</v>
      </c>
      <c r="E19" s="1" t="s">
        <v>2</v>
      </c>
      <c r="F19" s="11">
        <v>2960</v>
      </c>
      <c r="G19" s="24">
        <f t="shared" ref="G19:G20" si="0">ROUND(M19*$N$14,2)</f>
        <v>119.63</v>
      </c>
      <c r="H19" s="25">
        <f t="shared" ref="H19:H20" si="1">TRUNC(G19*F19,2)</f>
        <v>354104.8</v>
      </c>
      <c r="I19" s="25">
        <f t="shared" ref="I19:I20" si="2">TRUNC(H19*1.22,2)</f>
        <v>432007.85</v>
      </c>
      <c r="J19" s="66">
        <v>0.30130000000000001</v>
      </c>
      <c r="M19">
        <v>121.73</v>
      </c>
    </row>
    <row r="20" spans="1:13" ht="40.5" customHeight="1">
      <c r="A20" s="21" t="s">
        <v>3</v>
      </c>
      <c r="B20" s="6" t="s">
        <v>27</v>
      </c>
      <c r="C20" s="3">
        <v>83590</v>
      </c>
      <c r="D20" s="47" t="s">
        <v>90</v>
      </c>
      <c r="E20" s="1" t="s">
        <v>4</v>
      </c>
      <c r="F20" s="11">
        <v>88800</v>
      </c>
      <c r="G20" s="24">
        <f t="shared" si="0"/>
        <v>0.94</v>
      </c>
      <c r="H20" s="25">
        <f t="shared" si="1"/>
        <v>83472</v>
      </c>
      <c r="I20" s="25">
        <f t="shared" si="2"/>
        <v>101835.84</v>
      </c>
      <c r="J20" s="8">
        <v>7.1199999999999999E-2</v>
      </c>
      <c r="M20">
        <v>0.96</v>
      </c>
    </row>
    <row r="21" spans="1:13" s="29" customFormat="1" ht="18.75" customHeight="1">
      <c r="A21" s="33">
        <v>3</v>
      </c>
      <c r="B21" s="51"/>
      <c r="C21" s="51"/>
      <c r="D21" s="35" t="s">
        <v>86</v>
      </c>
      <c r="E21" s="51"/>
      <c r="F21" s="28"/>
      <c r="G21" s="61"/>
      <c r="H21" s="67">
        <f>H22+H23+H24</f>
        <v>648072.38</v>
      </c>
      <c r="I21" s="67">
        <f>I22+I23+I24</f>
        <v>790648.28</v>
      </c>
      <c r="J21" s="63">
        <f>J22+J23+J24</f>
        <v>0.5514</v>
      </c>
    </row>
    <row r="22" spans="1:13" s="10" customFormat="1" ht="28.5" customHeight="1">
      <c r="A22" s="13" t="s">
        <v>5</v>
      </c>
      <c r="B22" s="41" t="s">
        <v>23</v>
      </c>
      <c r="C22" s="56">
        <v>589420</v>
      </c>
      <c r="D22" s="45" t="s">
        <v>26</v>
      </c>
      <c r="E22" s="13" t="s">
        <v>6</v>
      </c>
      <c r="F22" s="12">
        <v>6.01</v>
      </c>
      <c r="G22" s="24">
        <f t="shared" ref="G22:G24" si="3">ROUND(M22*$N$14,2)</f>
        <v>3133.55</v>
      </c>
      <c r="H22" s="42">
        <f t="shared" ref="H22:H24" si="4">TRUNC(G22*F22,2)</f>
        <v>18832.63</v>
      </c>
      <c r="I22" s="42">
        <f t="shared" ref="I22:I24" si="5">TRUNC(H22*1.22,2)</f>
        <v>22975.8</v>
      </c>
      <c r="J22" s="43">
        <v>1.6E-2</v>
      </c>
      <c r="M22" s="10">
        <v>3188.46</v>
      </c>
    </row>
    <row r="23" spans="1:13" s="46" customFormat="1" ht="30" customHeight="1">
      <c r="A23" s="13" t="s">
        <v>7</v>
      </c>
      <c r="B23" s="41" t="s">
        <v>23</v>
      </c>
      <c r="C23" s="57">
        <v>570000</v>
      </c>
      <c r="D23" s="45" t="s">
        <v>41</v>
      </c>
      <c r="E23" s="13" t="s">
        <v>6</v>
      </c>
      <c r="F23" s="11">
        <v>1503.12</v>
      </c>
      <c r="G23" s="24">
        <f t="shared" si="3"/>
        <v>185.92</v>
      </c>
      <c r="H23" s="42">
        <f t="shared" si="4"/>
        <v>279460.07</v>
      </c>
      <c r="I23" s="42">
        <f t="shared" si="5"/>
        <v>340941.28</v>
      </c>
      <c r="J23" s="43">
        <v>0.23780000000000001</v>
      </c>
      <c r="M23" s="46">
        <v>189.18</v>
      </c>
    </row>
    <row r="24" spans="1:13" s="46" customFormat="1" ht="36" customHeight="1">
      <c r="A24" s="13" t="s">
        <v>8</v>
      </c>
      <c r="B24" s="41" t="s">
        <v>23</v>
      </c>
      <c r="C24" s="58">
        <v>588000</v>
      </c>
      <c r="D24" s="47" t="s">
        <v>42</v>
      </c>
      <c r="E24" s="13" t="s">
        <v>6</v>
      </c>
      <c r="F24" s="12">
        <v>84.18</v>
      </c>
      <c r="G24" s="24">
        <f t="shared" si="3"/>
        <v>4155.1400000000003</v>
      </c>
      <c r="H24" s="42">
        <f t="shared" si="4"/>
        <v>349779.68</v>
      </c>
      <c r="I24" s="42">
        <f t="shared" si="5"/>
        <v>426731.2</v>
      </c>
      <c r="J24" s="43">
        <v>0.29759999999999998</v>
      </c>
      <c r="M24" s="46">
        <v>4227.95</v>
      </c>
    </row>
    <row r="25" spans="1:13" s="29" customFormat="1" ht="18.75" customHeight="1">
      <c r="A25" s="34">
        <v>4</v>
      </c>
      <c r="B25" s="51"/>
      <c r="C25" s="51"/>
      <c r="D25" s="35" t="s">
        <v>87</v>
      </c>
      <c r="E25" s="51"/>
      <c r="F25" s="28"/>
      <c r="G25" s="61"/>
      <c r="H25" s="67">
        <f>H26+H27+H28</f>
        <v>23658.809999999998</v>
      </c>
      <c r="I25" s="67">
        <f>I26+I27+I28</f>
        <v>28863.74</v>
      </c>
      <c r="J25" s="63">
        <f>J26+J27+J28</f>
        <v>2.01E-2</v>
      </c>
    </row>
    <row r="26" spans="1:13" ht="31.5" customHeight="1">
      <c r="A26" s="13" t="s">
        <v>9</v>
      </c>
      <c r="B26" s="7" t="s">
        <v>23</v>
      </c>
      <c r="C26" s="3">
        <v>822000</v>
      </c>
      <c r="D26" s="49" t="s">
        <v>44</v>
      </c>
      <c r="E26" s="1" t="s">
        <v>10</v>
      </c>
      <c r="F26" s="12">
        <v>740</v>
      </c>
      <c r="G26" s="24">
        <f t="shared" ref="G26:G28" si="6">ROUND(M26*$N$14,2)</f>
        <v>27.54</v>
      </c>
      <c r="H26" s="25">
        <f t="shared" ref="H26:H28" si="7">TRUNC(G26*F26,2)</f>
        <v>20379.599999999999</v>
      </c>
      <c r="I26" s="25">
        <f t="shared" ref="I26:I28" si="8">TRUNC(H26*1.22,2)</f>
        <v>24863.11</v>
      </c>
      <c r="J26" s="8">
        <v>1.7299999999999999E-2</v>
      </c>
      <c r="M26">
        <v>28.02</v>
      </c>
    </row>
    <row r="27" spans="1:13" ht="18.75" customHeight="1">
      <c r="A27" s="13" t="s">
        <v>11</v>
      </c>
      <c r="B27" s="7" t="s">
        <v>23</v>
      </c>
      <c r="C27" s="3">
        <v>820000</v>
      </c>
      <c r="D27" s="49" t="s">
        <v>45</v>
      </c>
      <c r="E27" s="1" t="s">
        <v>10</v>
      </c>
      <c r="F27" s="12">
        <v>1.79</v>
      </c>
      <c r="G27" s="24">
        <f t="shared" si="6"/>
        <v>518.70000000000005</v>
      </c>
      <c r="H27" s="25">
        <f t="shared" si="7"/>
        <v>928.47</v>
      </c>
      <c r="I27" s="25">
        <f t="shared" si="8"/>
        <v>1132.73</v>
      </c>
      <c r="J27" s="8">
        <v>8.0000000000000004E-4</v>
      </c>
      <c r="M27">
        <v>527.79</v>
      </c>
    </row>
    <row r="28" spans="1:13" ht="32.25" customHeight="1">
      <c r="A28" s="13" t="s">
        <v>12</v>
      </c>
      <c r="B28" s="7" t="s">
        <v>23</v>
      </c>
      <c r="C28" s="3">
        <v>821300</v>
      </c>
      <c r="D28" s="49" t="s">
        <v>43</v>
      </c>
      <c r="E28" s="1" t="s">
        <v>13</v>
      </c>
      <c r="F28" s="12">
        <v>6</v>
      </c>
      <c r="G28" s="24">
        <f t="shared" si="6"/>
        <v>391.79</v>
      </c>
      <c r="H28" s="25">
        <f t="shared" si="7"/>
        <v>2350.7399999999998</v>
      </c>
      <c r="I28" s="25">
        <f t="shared" si="8"/>
        <v>2867.9</v>
      </c>
      <c r="J28" s="8">
        <v>2E-3</v>
      </c>
      <c r="M28">
        <v>398.65</v>
      </c>
    </row>
    <row r="29" spans="1:13" ht="18.75" customHeight="1">
      <c r="A29" s="90"/>
      <c r="B29" s="91"/>
      <c r="C29" s="91"/>
      <c r="D29" s="91"/>
      <c r="E29" s="91"/>
      <c r="F29" s="91"/>
      <c r="G29" s="91"/>
      <c r="H29" s="92"/>
      <c r="I29" s="92"/>
      <c r="J29" s="91"/>
    </row>
    <row r="30" spans="1:13" s="29" customFormat="1" ht="18.75" customHeight="1">
      <c r="A30" s="33">
        <v>5</v>
      </c>
      <c r="B30" s="51"/>
      <c r="C30" s="51"/>
      <c r="D30" s="35" t="s">
        <v>88</v>
      </c>
      <c r="E30" s="51"/>
      <c r="F30" s="28"/>
      <c r="G30" s="61"/>
      <c r="H30" s="62">
        <f>H31+H32+H33+H34+H35+H36+H37+H38</f>
        <v>40422</v>
      </c>
      <c r="I30" s="62">
        <f>SUM(I31:I38)</f>
        <v>49314.799999999996</v>
      </c>
      <c r="J30" s="63">
        <f>J31+J32+J33+J34+J35+J36+J37+J38</f>
        <v>3.4099999999999998E-2</v>
      </c>
    </row>
    <row r="31" spans="1:13" ht="18.75" customHeight="1">
      <c r="A31" s="13" t="s">
        <v>14</v>
      </c>
      <c r="B31" s="7" t="s">
        <v>28</v>
      </c>
      <c r="C31" s="59"/>
      <c r="D31" s="44" t="s">
        <v>46</v>
      </c>
      <c r="E31" s="1" t="s">
        <v>13</v>
      </c>
      <c r="F31" s="13">
        <v>36</v>
      </c>
      <c r="G31" s="24">
        <f t="shared" ref="G31:G38" si="9">ROUND(M31*$N$14,2)</f>
        <v>152.34</v>
      </c>
      <c r="H31" s="25">
        <f t="shared" ref="H31:H38" si="10">TRUNC(G31*F31,2)</f>
        <v>5484.24</v>
      </c>
      <c r="I31" s="25">
        <f t="shared" ref="I31:I38" si="11">TRUNC(H31*1.22,2)</f>
        <v>6690.77</v>
      </c>
      <c r="J31" s="8">
        <v>4.7000000000000002E-3</v>
      </c>
      <c r="M31">
        <v>155.01</v>
      </c>
    </row>
    <row r="32" spans="1:13" ht="26.25" customHeight="1">
      <c r="A32" s="13" t="s">
        <v>15</v>
      </c>
      <c r="B32" s="7" t="s">
        <v>29</v>
      </c>
      <c r="C32" s="59"/>
      <c r="D32" s="49" t="s">
        <v>47</v>
      </c>
      <c r="E32" s="1" t="s">
        <v>13</v>
      </c>
      <c r="F32" s="12">
        <v>36</v>
      </c>
      <c r="G32" s="24">
        <f t="shared" si="9"/>
        <v>181.73</v>
      </c>
      <c r="H32" s="25">
        <f t="shared" si="10"/>
        <v>6542.28</v>
      </c>
      <c r="I32" s="25">
        <f t="shared" si="11"/>
        <v>7981.58</v>
      </c>
      <c r="J32" s="8">
        <v>5.5999999999999999E-3</v>
      </c>
      <c r="M32">
        <v>184.91</v>
      </c>
    </row>
    <row r="33" spans="1:17" ht="26.25" customHeight="1">
      <c r="A33" s="13" t="s">
        <v>16</v>
      </c>
      <c r="B33" s="7" t="s">
        <v>30</v>
      </c>
      <c r="C33" s="56"/>
      <c r="D33" s="49" t="s">
        <v>48</v>
      </c>
      <c r="E33" s="1" t="s">
        <v>13</v>
      </c>
      <c r="F33" s="13">
        <v>36</v>
      </c>
      <c r="G33" s="24">
        <f t="shared" si="9"/>
        <v>174.38</v>
      </c>
      <c r="H33" s="25">
        <f t="shared" si="10"/>
        <v>6277.68</v>
      </c>
      <c r="I33" s="25">
        <f t="shared" si="11"/>
        <v>7658.76</v>
      </c>
      <c r="J33" s="8">
        <v>5.3E-3</v>
      </c>
      <c r="M33">
        <v>177.44</v>
      </c>
    </row>
    <row r="34" spans="1:17" ht="26.25" customHeight="1">
      <c r="A34" s="13" t="s">
        <v>17</v>
      </c>
      <c r="B34" s="7" t="s">
        <v>31</v>
      </c>
      <c r="C34" s="59"/>
      <c r="D34" s="49" t="s">
        <v>50</v>
      </c>
      <c r="E34" s="1" t="s">
        <v>13</v>
      </c>
      <c r="F34" s="13">
        <v>36</v>
      </c>
      <c r="G34" s="24">
        <f t="shared" si="9"/>
        <v>101.15</v>
      </c>
      <c r="H34" s="25">
        <f t="shared" si="10"/>
        <v>3641.4</v>
      </c>
      <c r="I34" s="25">
        <f t="shared" si="11"/>
        <v>4442.5</v>
      </c>
      <c r="J34" s="8">
        <v>3.0999999999999999E-3</v>
      </c>
      <c r="M34">
        <v>102.92</v>
      </c>
    </row>
    <row r="35" spans="1:17" ht="26.25" customHeight="1">
      <c r="A35" s="13" t="s">
        <v>18</v>
      </c>
      <c r="B35" s="7" t="s">
        <v>32</v>
      </c>
      <c r="C35" s="59"/>
      <c r="D35" s="49" t="s">
        <v>49</v>
      </c>
      <c r="E35" s="1" t="s">
        <v>13</v>
      </c>
      <c r="F35" s="13">
        <v>36</v>
      </c>
      <c r="G35" s="24">
        <f t="shared" si="9"/>
        <v>85.45</v>
      </c>
      <c r="H35" s="25">
        <f t="shared" si="10"/>
        <v>3076.2</v>
      </c>
      <c r="I35" s="25">
        <f t="shared" si="11"/>
        <v>3752.96</v>
      </c>
      <c r="J35" s="8">
        <v>2.5999999999999999E-3</v>
      </c>
      <c r="M35">
        <v>86.95</v>
      </c>
    </row>
    <row r="36" spans="1:17" ht="26.25" customHeight="1">
      <c r="A36" s="13" t="s">
        <v>19</v>
      </c>
      <c r="B36" s="7" t="s">
        <v>33</v>
      </c>
      <c r="C36" s="56"/>
      <c r="D36" s="49" t="s">
        <v>51</v>
      </c>
      <c r="E36" s="1" t="s">
        <v>13</v>
      </c>
      <c r="F36" s="12">
        <v>36</v>
      </c>
      <c r="G36" s="24">
        <f t="shared" si="9"/>
        <v>224.96</v>
      </c>
      <c r="H36" s="25">
        <f t="shared" si="10"/>
        <v>8098.56</v>
      </c>
      <c r="I36" s="25">
        <f t="shared" si="11"/>
        <v>9880.24</v>
      </c>
      <c r="J36" s="8">
        <v>6.6E-3</v>
      </c>
      <c r="M36">
        <v>228.9</v>
      </c>
    </row>
    <row r="37" spans="1:17" ht="26.25" customHeight="1">
      <c r="A37" s="13" t="s">
        <v>20</v>
      </c>
      <c r="B37" s="7" t="s">
        <v>34</v>
      </c>
      <c r="C37" s="59"/>
      <c r="D37" s="49" t="s">
        <v>52</v>
      </c>
      <c r="E37" s="1" t="s">
        <v>13</v>
      </c>
      <c r="F37" s="12">
        <v>36</v>
      </c>
      <c r="G37" s="24">
        <f t="shared" si="9"/>
        <v>134.55000000000001</v>
      </c>
      <c r="H37" s="25">
        <f t="shared" si="10"/>
        <v>4843.8</v>
      </c>
      <c r="I37" s="25">
        <f t="shared" si="11"/>
        <v>5909.43</v>
      </c>
      <c r="J37" s="9">
        <v>4.1000000000000003E-3</v>
      </c>
      <c r="M37">
        <v>136.91</v>
      </c>
    </row>
    <row r="38" spans="1:17" ht="26.25" customHeight="1">
      <c r="A38" s="13" t="s">
        <v>21</v>
      </c>
      <c r="B38" s="7" t="s">
        <v>35</v>
      </c>
      <c r="C38" s="56"/>
      <c r="D38" s="49" t="s">
        <v>89</v>
      </c>
      <c r="E38" s="1" t="s">
        <v>22</v>
      </c>
      <c r="F38" s="13">
        <v>3</v>
      </c>
      <c r="G38" s="24">
        <f t="shared" si="9"/>
        <v>819.28</v>
      </c>
      <c r="H38" s="25">
        <f t="shared" si="10"/>
        <v>2457.84</v>
      </c>
      <c r="I38" s="25">
        <f t="shared" si="11"/>
        <v>2998.56</v>
      </c>
      <c r="J38" s="8">
        <v>2.0999999999999999E-3</v>
      </c>
      <c r="M38">
        <v>833.64</v>
      </c>
    </row>
    <row r="39" spans="1:17" ht="18.75" customHeight="1">
      <c r="A39" s="22"/>
      <c r="B39" s="17"/>
      <c r="C39" s="17"/>
      <c r="D39" s="39"/>
      <c r="E39" s="17"/>
      <c r="F39" s="88" t="s">
        <v>55</v>
      </c>
      <c r="G39" s="88"/>
      <c r="H39" s="68"/>
      <c r="I39" s="68">
        <f>H30+H25+H21+H18+H14</f>
        <v>1175000</v>
      </c>
      <c r="J39" s="85"/>
    </row>
    <row r="40" spans="1:17" ht="18.75" customHeight="1">
      <c r="A40" s="22"/>
      <c r="B40" s="17"/>
      <c r="C40" s="17"/>
      <c r="D40" s="39"/>
      <c r="E40" s="17"/>
      <c r="F40" s="88" t="s">
        <v>57</v>
      </c>
      <c r="G40" s="88"/>
      <c r="H40" s="84">
        <v>0.22</v>
      </c>
      <c r="I40" s="69">
        <f>I39*H40</f>
        <v>258500</v>
      </c>
      <c r="J40" s="86"/>
    </row>
    <row r="41" spans="1:17" ht="29.25" customHeight="1">
      <c r="A41" s="23"/>
      <c r="B41" s="18"/>
      <c r="C41" s="18"/>
      <c r="D41" s="40"/>
      <c r="E41" s="18"/>
      <c r="F41" s="89" t="s">
        <v>56</v>
      </c>
      <c r="G41" s="89"/>
      <c r="H41" s="70"/>
      <c r="I41" s="70">
        <f>ROUND(I39+I40,2)</f>
        <v>1433500</v>
      </c>
      <c r="J41" s="87"/>
    </row>
    <row r="42" spans="1:17" ht="24.95" customHeight="1">
      <c r="C42" s="75"/>
      <c r="E42" s="112"/>
      <c r="F42" s="112"/>
      <c r="G42" s="112"/>
      <c r="H42" s="112"/>
      <c r="I42" s="77" t="s">
        <v>104</v>
      </c>
      <c r="J42" s="112"/>
      <c r="L42" s="77"/>
      <c r="M42" s="77"/>
      <c r="N42" s="77"/>
      <c r="O42" s="77"/>
      <c r="P42" s="77"/>
      <c r="Q42" s="77"/>
    </row>
    <row r="43" spans="1:17" ht="12.75" customHeight="1">
      <c r="B43" s="75"/>
      <c r="C43" s="75"/>
      <c r="E43" s="76"/>
      <c r="F43" s="76"/>
      <c r="G43" s="76"/>
      <c r="H43" s="76"/>
      <c r="I43" s="76"/>
      <c r="J43" s="76"/>
      <c r="K43" s="77"/>
      <c r="L43" s="77"/>
      <c r="M43" s="77"/>
      <c r="N43" s="77"/>
      <c r="O43" s="77"/>
      <c r="P43" s="77"/>
      <c r="Q43" s="77"/>
    </row>
    <row r="44" spans="1:17" ht="12.75" customHeight="1">
      <c r="B44" s="75"/>
      <c r="C44" s="75"/>
      <c r="D44" s="75" t="s">
        <v>98</v>
      </c>
      <c r="E44" s="76"/>
      <c r="F44" s="76"/>
      <c r="G44" s="76"/>
      <c r="H44" s="76"/>
      <c r="I44" s="76"/>
      <c r="J44" s="76"/>
      <c r="K44" s="77"/>
      <c r="L44" s="77"/>
      <c r="M44" s="77"/>
      <c r="N44" s="77"/>
      <c r="O44" s="77"/>
      <c r="P44" s="77"/>
      <c r="Q44" s="77"/>
    </row>
    <row r="45" spans="1:17" ht="14.25">
      <c r="B45"/>
      <c r="C45"/>
      <c r="D45" s="76" t="s">
        <v>99</v>
      </c>
      <c r="E45" s="46"/>
      <c r="F45" s="46"/>
      <c r="G45" s="46"/>
      <c r="H45" s="46"/>
      <c r="I45" s="46"/>
      <c r="J45" s="46"/>
    </row>
    <row r="46" spans="1:17" ht="14.25">
      <c r="D46" s="76" t="s">
        <v>100</v>
      </c>
    </row>
    <row r="47" spans="1:17">
      <c r="D47" s="113"/>
    </row>
  </sheetData>
  <mergeCells count="10">
    <mergeCell ref="A29:J29"/>
    <mergeCell ref="A17:J17"/>
    <mergeCell ref="A10:J10"/>
    <mergeCell ref="A11:J11"/>
    <mergeCell ref="A13:J13"/>
    <mergeCell ref="I12:J12"/>
    <mergeCell ref="J39:J41"/>
    <mergeCell ref="F39:G39"/>
    <mergeCell ref="F40:G40"/>
    <mergeCell ref="F41:G41"/>
  </mergeCells>
  <pageMargins left="0.7" right="0.7" top="0.75" bottom="0.75" header="0.3" footer="0.3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8"/>
  <sheetViews>
    <sheetView tabSelected="1" zoomScale="90" zoomScaleNormal="90" workbookViewId="0">
      <selection activeCell="K24" sqref="B24:Q26"/>
    </sheetView>
  </sheetViews>
  <sheetFormatPr defaultRowHeight="12.75"/>
  <cols>
    <col min="2" max="2" width="13" customWidth="1"/>
    <col min="3" max="3" width="31.6640625" customWidth="1"/>
    <col min="4" max="4" width="18.33203125" customWidth="1"/>
    <col min="5" max="5" width="18" customWidth="1"/>
    <col min="6" max="8" width="17.83203125" bestFit="1" customWidth="1"/>
    <col min="9" max="9" width="19.33203125" customWidth="1"/>
    <col min="10" max="10" width="10.83203125" customWidth="1"/>
    <col min="11" max="11" width="11.1640625" customWidth="1"/>
    <col min="13" max="13" width="12.1640625" customWidth="1"/>
    <col min="14" max="15" width="11.33203125" customWidth="1"/>
    <col min="16" max="16" width="17.83203125" customWidth="1"/>
    <col min="17" max="17" width="11.83203125" customWidth="1"/>
  </cols>
  <sheetData>
    <row r="2" spans="2:17">
      <c r="H2" s="111" t="s">
        <v>103</v>
      </c>
    </row>
    <row r="3" spans="2:17">
      <c r="H3" s="111" t="s">
        <v>101</v>
      </c>
    </row>
    <row r="4" spans="2:17">
      <c r="H4" s="111" t="s">
        <v>102</v>
      </c>
    </row>
    <row r="8" spans="2:17">
      <c r="B8" t="s">
        <v>58</v>
      </c>
      <c r="C8" t="s">
        <v>61</v>
      </c>
    </row>
    <row r="9" spans="2:17">
      <c r="B9" t="s">
        <v>59</v>
      </c>
      <c r="C9" t="s">
        <v>62</v>
      </c>
    </row>
    <row r="10" spans="2:17">
      <c r="B10" t="s">
        <v>60</v>
      </c>
      <c r="C10" t="s">
        <v>63</v>
      </c>
    </row>
    <row r="11" spans="2:17" ht="12.75" customHeight="1">
      <c r="B11" s="107" t="s">
        <v>64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</row>
    <row r="12" spans="2:17" ht="12.75" customHeight="1"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</row>
    <row r="13" spans="2:17" s="29" customFormat="1" ht="12.75" customHeight="1">
      <c r="B13" s="108" t="s">
        <v>97</v>
      </c>
      <c r="C13" s="103" t="s">
        <v>65</v>
      </c>
      <c r="D13" s="103" t="s">
        <v>71</v>
      </c>
      <c r="E13" s="103" t="s">
        <v>72</v>
      </c>
      <c r="F13" s="103" t="s">
        <v>73</v>
      </c>
      <c r="G13" s="103" t="s">
        <v>74</v>
      </c>
      <c r="H13" s="103" t="s">
        <v>75</v>
      </c>
      <c r="I13" s="103" t="s">
        <v>76</v>
      </c>
      <c r="J13" s="103" t="s">
        <v>77</v>
      </c>
      <c r="K13" s="103" t="s">
        <v>78</v>
      </c>
      <c r="L13" s="103" t="s">
        <v>79</v>
      </c>
      <c r="M13" s="103" t="s">
        <v>80</v>
      </c>
      <c r="N13" s="103" t="s">
        <v>81</v>
      </c>
      <c r="O13" s="103" t="s">
        <v>82</v>
      </c>
      <c r="P13" s="109" t="s">
        <v>83</v>
      </c>
      <c r="Q13" s="109" t="s">
        <v>84</v>
      </c>
    </row>
    <row r="14" spans="2:17" s="29" customFormat="1" ht="12.75" customHeight="1">
      <c r="B14" s="108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9"/>
      <c r="Q14" s="109"/>
    </row>
    <row r="15" spans="2:17" ht="18.75" customHeight="1">
      <c r="B15" s="78">
        <v>1</v>
      </c>
      <c r="C15" s="78" t="s">
        <v>66</v>
      </c>
      <c r="D15" s="79">
        <v>1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1">
        <f>'Table 1'!I14</f>
        <v>30829.410000000003</v>
      </c>
      <c r="Q15" s="80">
        <v>2.15</v>
      </c>
    </row>
    <row r="16" spans="2:17" ht="18.75" customHeight="1">
      <c r="B16" s="78">
        <v>2</v>
      </c>
      <c r="C16" s="78" t="s">
        <v>67</v>
      </c>
      <c r="D16" s="79">
        <v>0.1</v>
      </c>
      <c r="E16" s="79">
        <v>0.4</v>
      </c>
      <c r="F16" s="79">
        <v>0.5</v>
      </c>
      <c r="G16" s="80"/>
      <c r="H16" s="80"/>
      <c r="I16" s="80"/>
      <c r="J16" s="80"/>
      <c r="K16" s="80"/>
      <c r="L16" s="80"/>
      <c r="M16" s="80"/>
      <c r="N16" s="80"/>
      <c r="O16" s="80"/>
      <c r="P16" s="81">
        <f>'Table 1'!I18</f>
        <v>533843.68999999994</v>
      </c>
      <c r="Q16" s="80">
        <v>37.25</v>
      </c>
    </row>
    <row r="17" spans="2:17" ht="18.75" customHeight="1">
      <c r="B17" s="78">
        <v>3</v>
      </c>
      <c r="C17" s="78" t="s">
        <v>68</v>
      </c>
      <c r="D17" s="80"/>
      <c r="E17" s="80"/>
      <c r="F17" s="80"/>
      <c r="G17" s="79">
        <v>0.5</v>
      </c>
      <c r="H17" s="79">
        <v>0.4</v>
      </c>
      <c r="I17" s="79">
        <v>0.1</v>
      </c>
      <c r="J17" s="80"/>
      <c r="K17" s="80"/>
      <c r="L17" s="80"/>
      <c r="M17" s="80"/>
      <c r="N17" s="80"/>
      <c r="O17" s="80"/>
      <c r="P17" s="81">
        <f>'Table 1'!I21</f>
        <v>790648.28</v>
      </c>
      <c r="Q17" s="80">
        <v>55.15</v>
      </c>
    </row>
    <row r="18" spans="2:17" ht="18.75" customHeight="1">
      <c r="B18" s="78">
        <v>4</v>
      </c>
      <c r="C18" s="78" t="s">
        <v>69</v>
      </c>
      <c r="D18" s="80"/>
      <c r="E18" s="80"/>
      <c r="F18" s="80"/>
      <c r="G18" s="80"/>
      <c r="H18" s="80"/>
      <c r="I18" s="79">
        <v>1</v>
      </c>
      <c r="J18" s="80"/>
      <c r="K18" s="80"/>
      <c r="L18" s="80"/>
      <c r="M18" s="80"/>
      <c r="N18" s="80"/>
      <c r="O18" s="80"/>
      <c r="P18" s="81">
        <f>'Table 1'!I25</f>
        <v>28863.74</v>
      </c>
      <c r="Q18" s="80">
        <v>2.0099999999999998</v>
      </c>
    </row>
    <row r="19" spans="2:17" ht="18.75" customHeight="1">
      <c r="B19" s="78">
        <v>5</v>
      </c>
      <c r="C19" s="78" t="s">
        <v>70</v>
      </c>
      <c r="D19" s="80"/>
      <c r="E19" s="80"/>
      <c r="F19" s="80"/>
      <c r="G19" s="80"/>
      <c r="H19" s="80"/>
      <c r="I19" s="79">
        <v>1</v>
      </c>
      <c r="J19" s="80"/>
      <c r="K19" s="80"/>
      <c r="L19" s="80"/>
      <c r="M19" s="80"/>
      <c r="N19" s="80"/>
      <c r="O19" s="80"/>
      <c r="P19" s="81">
        <f>'Table 1'!I30</f>
        <v>49314.799999999996</v>
      </c>
      <c r="Q19" s="80">
        <v>3.44</v>
      </c>
    </row>
    <row r="20" spans="2:17">
      <c r="B20" s="78"/>
      <c r="C20" s="78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</row>
    <row r="21" spans="2:17">
      <c r="B21" s="78"/>
      <c r="C21" s="78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</row>
    <row r="22" spans="2:17">
      <c r="B22" s="110" t="s">
        <v>96</v>
      </c>
      <c r="C22" s="110"/>
      <c r="D22" s="82">
        <f>P16*D16+P15</f>
        <v>84213.77900000001</v>
      </c>
      <c r="E22" s="82">
        <f>P16*E16</f>
        <v>213537.476</v>
      </c>
      <c r="F22" s="82">
        <f>P16*F16</f>
        <v>266921.84499999997</v>
      </c>
      <c r="G22" s="82">
        <f>P17*G17</f>
        <v>395324.14</v>
      </c>
      <c r="H22" s="82">
        <f>P17*H17</f>
        <v>316259.31200000003</v>
      </c>
      <c r="I22" s="82">
        <f>P17*I17+P18+P19</f>
        <v>157243.36800000002</v>
      </c>
      <c r="J22" s="83"/>
      <c r="K22" s="83"/>
      <c r="L22" s="83"/>
      <c r="M22" s="83"/>
      <c r="N22" s="83"/>
      <c r="O22" s="83"/>
      <c r="P22" s="82">
        <f>'Table 1'!I41</f>
        <v>1433500</v>
      </c>
      <c r="Q22" s="80">
        <f>SUM(Q15:Q21)</f>
        <v>100</v>
      </c>
    </row>
    <row r="24" spans="2:17" ht="18.75" customHeight="1">
      <c r="B24" s="104" t="s">
        <v>98</v>
      </c>
      <c r="C24" s="104"/>
      <c r="D24" s="106" t="s">
        <v>99</v>
      </c>
      <c r="E24" s="106"/>
      <c r="F24" s="106"/>
      <c r="G24" s="106"/>
      <c r="H24" s="106"/>
      <c r="I24" s="106"/>
      <c r="J24" s="106"/>
      <c r="K24" s="105" t="s">
        <v>104</v>
      </c>
      <c r="L24" s="105"/>
      <c r="M24" s="105"/>
      <c r="N24" s="105"/>
      <c r="O24" s="105"/>
      <c r="P24" s="105"/>
      <c r="Q24" s="105"/>
    </row>
    <row r="25" spans="2:17" ht="15" customHeight="1">
      <c r="B25" s="104"/>
      <c r="C25" s="104"/>
      <c r="D25" s="106" t="s">
        <v>100</v>
      </c>
      <c r="E25" s="106"/>
      <c r="F25" s="106"/>
      <c r="G25" s="106"/>
      <c r="H25" s="106"/>
      <c r="I25" s="106"/>
      <c r="J25" s="106"/>
      <c r="K25" s="105"/>
      <c r="L25" s="105"/>
      <c r="M25" s="105"/>
      <c r="N25" s="105"/>
      <c r="O25" s="105"/>
      <c r="P25" s="105"/>
      <c r="Q25" s="105"/>
    </row>
    <row r="26" spans="2:17">
      <c r="B26" s="104"/>
      <c r="C26" s="104"/>
      <c r="D26" s="106"/>
      <c r="E26" s="106"/>
      <c r="F26" s="106"/>
      <c r="G26" s="106"/>
      <c r="H26" s="106"/>
      <c r="I26" s="106"/>
      <c r="J26" s="106"/>
      <c r="K26" s="105"/>
      <c r="L26" s="105"/>
      <c r="M26" s="105"/>
      <c r="N26" s="105"/>
      <c r="O26" s="105"/>
      <c r="P26" s="105"/>
      <c r="Q26" s="105"/>
    </row>
    <row r="27" spans="2:17">
      <c r="E27" s="46"/>
      <c r="F27" s="46"/>
      <c r="G27" s="46"/>
      <c r="H27" s="46"/>
      <c r="I27" s="46"/>
      <c r="J27" s="46"/>
    </row>
    <row r="28" spans="2:17">
      <c r="D28" s="46"/>
      <c r="E28" s="46"/>
      <c r="F28" s="46"/>
      <c r="G28" s="46"/>
      <c r="H28" s="46"/>
      <c r="I28" s="46"/>
      <c r="J28" s="46"/>
    </row>
  </sheetData>
  <mergeCells count="22">
    <mergeCell ref="J13:J14"/>
    <mergeCell ref="B24:C26"/>
    <mergeCell ref="K24:Q26"/>
    <mergeCell ref="D24:J24"/>
    <mergeCell ref="D25:J26"/>
    <mergeCell ref="B11:Q12"/>
    <mergeCell ref="D13:D14"/>
    <mergeCell ref="E13:E14"/>
    <mergeCell ref="F13:F14"/>
    <mergeCell ref="B13:B14"/>
    <mergeCell ref="C13:C14"/>
    <mergeCell ref="P13:P14"/>
    <mergeCell ref="Q13:Q14"/>
    <mergeCell ref="B22:C22"/>
    <mergeCell ref="G13:G14"/>
    <mergeCell ref="H13:H14"/>
    <mergeCell ref="I13:I14"/>
    <mergeCell ref="K13:K14"/>
    <mergeCell ref="L13:L14"/>
    <mergeCell ref="M13:M14"/>
    <mergeCell ref="N13:N14"/>
    <mergeCell ref="O13:O14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Table 1</vt:lpstr>
      <vt:lpstr>Plan1</vt:lpstr>
      <vt:lpstr>Plan1!Area_de_impressao</vt:lpstr>
      <vt:lpstr>'Table 1'!Area_de_impressao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ORÇAMENTÁRIA.pdf</dc:title>
  <dc:creator>Giovanna</dc:creator>
  <cp:lastModifiedBy>Giovanna</cp:lastModifiedBy>
  <cp:lastPrinted>2025-03-17T12:43:36Z</cp:lastPrinted>
  <dcterms:created xsi:type="dcterms:W3CDTF">2025-03-16T23:35:25Z</dcterms:created>
  <dcterms:modified xsi:type="dcterms:W3CDTF">2025-03-17T13:11:10Z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2025-03-16T00:00:00Z</vt:filetime>
  </property>
  <property fmtid="{D5CDD505-2E9C-101B-9397-08002B2CF9AE}" pid="3" name="LastSaved">
    <vt:filetime>2025-03-16T00:00:00Z</vt:filetime>
  </property>
  <property fmtid="{D5CDD505-2E9C-101B-9397-08002B2CF9AE}" pid="4" name="Producer">
    <vt:lpwstr>Microsoft: Print To PDF</vt:lpwstr>
  </property>
</Properties>
</file>