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3250" windowHeight="12570"/>
  </bookViews>
  <sheets>
    <sheet name="PLANILHA GERAL" sheetId="4" r:id="rId1"/>
    <sheet name="PLANILHA DE MAO DE OBRA" sheetId="3" r:id="rId2"/>
    <sheet name="PLANILHA DE MATERIAL" sheetId="1" r:id="rId3"/>
    <sheet name="CRONOGRAMA" sheetId="2" r:id="rId4"/>
  </sheets>
  <externalReferences>
    <externalReference r:id="rId5"/>
  </externalReferences>
  <definedNames>
    <definedName name="_xlnm._FilterDatabase" localSheetId="1" hidden="1">'PLANILHA DE MAO DE OBRA'!$C$4:$C$127</definedName>
    <definedName name="AAA">'PLANILHA DE MATERIAL'!$A$4:$H$127</definedName>
    <definedName name="_xlnm.Print_Area" localSheetId="3">CRONOGRAMA!$A$1:$X$42</definedName>
    <definedName name="_xlnm.Print_Area" localSheetId="1">'PLANILHA DE MAO DE OBRA'!$A$1:$H$142</definedName>
    <definedName name="_xlnm.Print_Area" localSheetId="2">'PLANILHA DE MATERIAL'!$A$1:$H$142</definedName>
    <definedName name="_xlnm.Print_Area" localSheetId="0">'PLANILHA GERAL'!$A$1:$K$144</definedName>
    <definedName name="ORÇAMENTO.BancoRef" hidden="1">#REF!</definedName>
    <definedName name="ORÇAMENTO.CustoUnitario" hidden="1">ROUND(#REF!,15-13*#REF!)</definedName>
    <definedName name="ORÇAMENTO.PrecoUnitarioLicitado" hidden="1">#REF!</definedName>
    <definedName name="REFERENCIA.Descricao" hidden="1">IF(ISNUMBER(#REF!),OFFSET(INDIRECT(ORÇAMENTO.BancoRef),#REF!-1,3,1),#REF!)</definedName>
    <definedName name="REFERENCIA.Unidade" hidden="1">IF(ISNUMBER(#REF!),OFFSET(INDIRECT(ORÇAMENTO.BancoRef),#REF!-1,4,1),"-")</definedName>
    <definedName name="SomaAgrup" hidden="1">SUMIF(OFFSET(#REF!,1,0,#REF!),"S",OFFSET(#REF!,1,0,#REF!))</definedName>
    <definedName name="TIPOORCAMENTO" hidden="1">IF(VALUE([1]MENU!$O$3)=2,"Licitado","Proposto")</definedName>
    <definedName name="VTOTAL1" hidden="1">ROUND(#REF!*#REF!,15-13*#REF!)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32" i="4" l="1"/>
  <c r="H129" i="1" l="1"/>
  <c r="J6" i="3" l="1"/>
  <c r="J6" i="1" s="1"/>
  <c r="I11" i="4"/>
  <c r="I9" i="4"/>
  <c r="G126" i="3" l="1"/>
  <c r="G129" i="4" s="1"/>
  <c r="G125" i="3"/>
  <c r="G128" i="4" s="1"/>
  <c r="G41" i="3"/>
  <c r="G44" i="4" s="1"/>
  <c r="G29" i="3"/>
  <c r="H29" i="3" s="1"/>
  <c r="H32" i="4" s="1"/>
  <c r="G16" i="3"/>
  <c r="H16" i="3" s="1"/>
  <c r="H19" i="4" s="1"/>
  <c r="G30" i="3"/>
  <c r="H30" i="3" s="1"/>
  <c r="H33" i="4" s="1"/>
  <c r="G15" i="3"/>
  <c r="H15" i="3" s="1"/>
  <c r="H18" i="4" s="1"/>
  <c r="G54" i="3"/>
  <c r="G57" i="4" s="1"/>
  <c r="G101" i="3"/>
  <c r="H101" i="3" s="1"/>
  <c r="H104" i="4" s="1"/>
  <c r="G14" i="3"/>
  <c r="H14" i="3" s="1"/>
  <c r="H17" i="4" s="1"/>
  <c r="G66" i="3"/>
  <c r="H66" i="3" s="1"/>
  <c r="H69" i="4" s="1"/>
  <c r="G77" i="3"/>
  <c r="H77" i="3" s="1"/>
  <c r="H80" i="4" s="1"/>
  <c r="G88" i="3"/>
  <c r="H88" i="3" s="1"/>
  <c r="H91" i="4" s="1"/>
  <c r="G123" i="3"/>
  <c r="H123" i="3" s="1"/>
  <c r="H126" i="4" s="1"/>
  <c r="G13" i="3"/>
  <c r="H13" i="3" s="1"/>
  <c r="H16" i="4" s="1"/>
  <c r="G114" i="3"/>
  <c r="H114" i="3" s="1"/>
  <c r="H117" i="4" s="1"/>
  <c r="G17" i="3"/>
  <c r="H17" i="3" s="1"/>
  <c r="H20" i="4" s="1"/>
  <c r="G112" i="3"/>
  <c r="H112" i="3" s="1"/>
  <c r="H115" i="4" s="1"/>
  <c r="G40" i="3"/>
  <c r="H40" i="3" s="1"/>
  <c r="H43" i="4" s="1"/>
  <c r="G63" i="3"/>
  <c r="H63" i="3" s="1"/>
  <c r="H66" i="4" s="1"/>
  <c r="G86" i="3"/>
  <c r="H86" i="3" s="1"/>
  <c r="H89" i="4" s="1"/>
  <c r="G49" i="3"/>
  <c r="G52" i="4" s="1"/>
  <c r="G37" i="3"/>
  <c r="G40" i="4" s="1"/>
  <c r="G25" i="3"/>
  <c r="H25" i="3" s="1"/>
  <c r="H28" i="4" s="1"/>
  <c r="G12" i="3"/>
  <c r="H12" i="3" s="1"/>
  <c r="H15" i="4" s="1"/>
  <c r="G90" i="3"/>
  <c r="H90" i="3" s="1"/>
  <c r="H93" i="4" s="1"/>
  <c r="G89" i="3"/>
  <c r="H89" i="3" s="1"/>
  <c r="H92" i="4" s="1"/>
  <c r="G64" i="3"/>
  <c r="G67" i="4" s="1"/>
  <c r="G39" i="3"/>
  <c r="H39" i="3" s="1"/>
  <c r="H42" i="4" s="1"/>
  <c r="G74" i="3"/>
  <c r="H74" i="3" s="1"/>
  <c r="H77" i="4" s="1"/>
  <c r="G121" i="3"/>
  <c r="H121" i="3" s="1"/>
  <c r="H124" i="4" s="1"/>
  <c r="G61" i="3"/>
  <c r="H61" i="3" s="1"/>
  <c r="H64" i="4" s="1"/>
  <c r="G60" i="3"/>
  <c r="G63" i="4" s="1"/>
  <c r="G83" i="3"/>
  <c r="H83" i="3" s="1"/>
  <c r="H86" i="4" s="1"/>
  <c r="G35" i="3"/>
  <c r="H35" i="3" s="1"/>
  <c r="H38" i="4" s="1"/>
  <c r="G23" i="3"/>
  <c r="H23" i="3" s="1"/>
  <c r="H26" i="4" s="1"/>
  <c r="G10" i="3"/>
  <c r="H10" i="3" s="1"/>
  <c r="H13" i="4" s="1"/>
  <c r="G102" i="3"/>
  <c r="H102" i="3" s="1"/>
  <c r="H105" i="4" s="1"/>
  <c r="G53" i="3"/>
  <c r="H53" i="3" s="1"/>
  <c r="H56" i="4" s="1"/>
  <c r="G76" i="3"/>
  <c r="H76" i="3" s="1"/>
  <c r="H79" i="4" s="1"/>
  <c r="G87" i="3"/>
  <c r="H87" i="3" s="1"/>
  <c r="H90" i="4" s="1"/>
  <c r="G122" i="3"/>
  <c r="H122" i="3" s="1"/>
  <c r="H125" i="4" s="1"/>
  <c r="G26" i="3"/>
  <c r="H26" i="3" s="1"/>
  <c r="H29" i="4" s="1"/>
  <c r="G73" i="3"/>
  <c r="G76" i="4" s="1"/>
  <c r="G84" i="3"/>
  <c r="H84" i="3" s="1"/>
  <c r="H87" i="4" s="1"/>
  <c r="G11" i="3"/>
  <c r="H11" i="3" s="1"/>
  <c r="H14" i="4" s="1"/>
  <c r="G107" i="3"/>
  <c r="H107" i="3" s="1"/>
  <c r="H110" i="4" s="1"/>
  <c r="G106" i="3"/>
  <c r="H106" i="3" s="1"/>
  <c r="H109" i="4" s="1"/>
  <c r="G94" i="3"/>
  <c r="H94" i="3" s="1"/>
  <c r="H97" i="4" s="1"/>
  <c r="G82" i="3"/>
  <c r="H82" i="3" s="1"/>
  <c r="H85" i="4" s="1"/>
  <c r="G70" i="3"/>
  <c r="H70" i="3" s="1"/>
  <c r="H73" i="4" s="1"/>
  <c r="G58" i="3"/>
  <c r="H58" i="3" s="1"/>
  <c r="H61" i="4" s="1"/>
  <c r="G46" i="3"/>
  <c r="H46" i="3" s="1"/>
  <c r="H49" i="4" s="1"/>
  <c r="G34" i="3"/>
  <c r="G37" i="4" s="1"/>
  <c r="G22" i="3"/>
  <c r="H22" i="3" s="1"/>
  <c r="H25" i="4" s="1"/>
  <c r="G9" i="3"/>
  <c r="H9" i="3" s="1"/>
  <c r="H12" i="4" s="1"/>
  <c r="G42" i="3"/>
  <c r="H42" i="3" s="1"/>
  <c r="H45" i="4" s="1"/>
  <c r="G113" i="3"/>
  <c r="H113" i="3" s="1"/>
  <c r="H116" i="4" s="1"/>
  <c r="G100" i="3"/>
  <c r="H100" i="3" s="1"/>
  <c r="H103" i="4" s="1"/>
  <c r="G99" i="3"/>
  <c r="G102" i="4" s="1"/>
  <c r="G27" i="3"/>
  <c r="H27" i="3" s="1"/>
  <c r="H30" i="4" s="1"/>
  <c r="G38" i="3"/>
  <c r="H38" i="3" s="1"/>
  <c r="H41" i="4" s="1"/>
  <c r="G109" i="3"/>
  <c r="H109" i="3" s="1"/>
  <c r="H112" i="4" s="1"/>
  <c r="G96" i="3"/>
  <c r="H96" i="3" s="1"/>
  <c r="H99" i="4" s="1"/>
  <c r="G24" i="3"/>
  <c r="H24" i="3" s="1"/>
  <c r="H27" i="4" s="1"/>
  <c r="G119" i="3"/>
  <c r="H119" i="3" s="1"/>
  <c r="H122" i="4" s="1"/>
  <c r="G59" i="3"/>
  <c r="H59" i="3" s="1"/>
  <c r="H62" i="4" s="1"/>
  <c r="G117" i="3"/>
  <c r="H117" i="3" s="1"/>
  <c r="H120" i="4" s="1"/>
  <c r="G105" i="3"/>
  <c r="H105" i="3" s="1"/>
  <c r="H108" i="4" s="1"/>
  <c r="G93" i="3"/>
  <c r="H93" i="3" s="1"/>
  <c r="H96" i="4" s="1"/>
  <c r="G81" i="3"/>
  <c r="H81" i="3" s="1"/>
  <c r="H84" i="4" s="1"/>
  <c r="G69" i="3"/>
  <c r="H69" i="3" s="1"/>
  <c r="H72" i="4" s="1"/>
  <c r="G57" i="3"/>
  <c r="H57" i="3" s="1"/>
  <c r="H60" i="4" s="1"/>
  <c r="G45" i="3"/>
  <c r="H45" i="3" s="1"/>
  <c r="H48" i="4" s="1"/>
  <c r="G33" i="3"/>
  <c r="H33" i="3" s="1"/>
  <c r="H36" i="4" s="1"/>
  <c r="G21" i="3"/>
  <c r="H21" i="3" s="1"/>
  <c r="H24" i="4" s="1"/>
  <c r="G8" i="3"/>
  <c r="G11" i="4" s="1"/>
  <c r="G78" i="3"/>
  <c r="H78" i="3" s="1"/>
  <c r="H81" i="4" s="1"/>
  <c r="G65" i="3"/>
  <c r="H65" i="3" s="1"/>
  <c r="H68" i="4" s="1"/>
  <c r="G28" i="3"/>
  <c r="H28" i="3" s="1"/>
  <c r="H31" i="4" s="1"/>
  <c r="G51" i="3"/>
  <c r="G54" i="4" s="1"/>
  <c r="G110" i="3"/>
  <c r="H110" i="3" s="1"/>
  <c r="H113" i="4" s="1"/>
  <c r="G62" i="3"/>
  <c r="H62" i="3" s="1"/>
  <c r="H65" i="4" s="1"/>
  <c r="G85" i="3"/>
  <c r="H85" i="3" s="1"/>
  <c r="H88" i="4" s="1"/>
  <c r="G108" i="3"/>
  <c r="H108" i="3" s="1"/>
  <c r="H111" i="4" s="1"/>
  <c r="G72" i="3"/>
  <c r="H72" i="3" s="1"/>
  <c r="H75" i="4" s="1"/>
  <c r="G36" i="3"/>
  <c r="H36" i="3" s="1"/>
  <c r="H39" i="4" s="1"/>
  <c r="G95" i="3"/>
  <c r="H95" i="3" s="1"/>
  <c r="H98" i="4" s="1"/>
  <c r="G47" i="3"/>
  <c r="H47" i="3" s="1"/>
  <c r="H50" i="4" s="1"/>
  <c r="G7" i="3"/>
  <c r="H7" i="3" s="1"/>
  <c r="H6" i="3" s="1"/>
  <c r="H9" i="4" s="1"/>
  <c r="G116" i="3"/>
  <c r="H116" i="3" s="1"/>
  <c r="H119" i="4" s="1"/>
  <c r="G104" i="3"/>
  <c r="G107" i="4" s="1"/>
  <c r="G92" i="3"/>
  <c r="H92" i="3" s="1"/>
  <c r="H95" i="4" s="1"/>
  <c r="G80" i="3"/>
  <c r="H80" i="3" s="1"/>
  <c r="H83" i="4" s="1"/>
  <c r="G68" i="3"/>
  <c r="G71" i="4" s="1"/>
  <c r="G56" i="3"/>
  <c r="H56" i="3" s="1"/>
  <c r="H59" i="4" s="1"/>
  <c r="G44" i="3"/>
  <c r="H44" i="3" s="1"/>
  <c r="H47" i="4" s="1"/>
  <c r="G32" i="3"/>
  <c r="H32" i="3" s="1"/>
  <c r="H35" i="4" s="1"/>
  <c r="G20" i="3"/>
  <c r="H20" i="3" s="1"/>
  <c r="H23" i="4" s="1"/>
  <c r="G124" i="3"/>
  <c r="H124" i="3" s="1"/>
  <c r="H127" i="4" s="1"/>
  <c r="G52" i="3"/>
  <c r="H52" i="3" s="1"/>
  <c r="H55" i="4" s="1"/>
  <c r="G111" i="3"/>
  <c r="H111" i="3" s="1"/>
  <c r="H114" i="4" s="1"/>
  <c r="G75" i="3"/>
  <c r="H75" i="3" s="1"/>
  <c r="H78" i="4" s="1"/>
  <c r="G98" i="3"/>
  <c r="H98" i="3" s="1"/>
  <c r="H101" i="4" s="1"/>
  <c r="G50" i="3"/>
  <c r="H50" i="3" s="1"/>
  <c r="H49" i="3" s="1"/>
  <c r="H52" i="4" s="1"/>
  <c r="G97" i="3"/>
  <c r="H97" i="3" s="1"/>
  <c r="H100" i="4" s="1"/>
  <c r="G120" i="3"/>
  <c r="H120" i="3" s="1"/>
  <c r="H123" i="4" s="1"/>
  <c r="G48" i="3"/>
  <c r="H48" i="3" s="1"/>
  <c r="H51" i="4" s="1"/>
  <c r="G71" i="3"/>
  <c r="H71" i="3" s="1"/>
  <c r="H74" i="4" s="1"/>
  <c r="G118" i="3"/>
  <c r="H118" i="3" s="1"/>
  <c r="H121" i="4" s="1"/>
  <c r="G127" i="3"/>
  <c r="H127" i="3" s="1"/>
  <c r="H130" i="4" s="1"/>
  <c r="G115" i="3"/>
  <c r="H115" i="3" s="1"/>
  <c r="H118" i="4" s="1"/>
  <c r="G103" i="3"/>
  <c r="H103" i="3" s="1"/>
  <c r="H106" i="4" s="1"/>
  <c r="G91" i="3"/>
  <c r="H91" i="3" s="1"/>
  <c r="H94" i="4" s="1"/>
  <c r="G79" i="3"/>
  <c r="H79" i="3" s="1"/>
  <c r="H82" i="4" s="1"/>
  <c r="G67" i="3"/>
  <c r="H67" i="3" s="1"/>
  <c r="H70" i="4" s="1"/>
  <c r="G55" i="3"/>
  <c r="H55" i="3" s="1"/>
  <c r="H58" i="4" s="1"/>
  <c r="G43" i="3"/>
  <c r="H43" i="3" s="1"/>
  <c r="H46" i="4" s="1"/>
  <c r="G31" i="3"/>
  <c r="H31" i="3" s="1"/>
  <c r="H34" i="4" s="1"/>
  <c r="G19" i="3"/>
  <c r="H19" i="3" s="1"/>
  <c r="H22" i="4" s="1"/>
  <c r="G18" i="3"/>
  <c r="G21" i="4" s="1"/>
  <c r="G25" i="1"/>
  <c r="H25" i="1" s="1"/>
  <c r="J28" i="4" s="1"/>
  <c r="G37" i="1"/>
  <c r="I40" i="4" s="1"/>
  <c r="G49" i="1"/>
  <c r="I52" i="4" s="1"/>
  <c r="G61" i="1"/>
  <c r="H61" i="1" s="1"/>
  <c r="J64" i="4" s="1"/>
  <c r="G73" i="1"/>
  <c r="I76" i="4" s="1"/>
  <c r="G85" i="1"/>
  <c r="H85" i="1" s="1"/>
  <c r="J88" i="4" s="1"/>
  <c r="G97" i="1"/>
  <c r="H97" i="1" s="1"/>
  <c r="J100" i="4" s="1"/>
  <c r="G109" i="1"/>
  <c r="H109" i="1" s="1"/>
  <c r="J112" i="4" s="1"/>
  <c r="G121" i="1"/>
  <c r="H121" i="1" s="1"/>
  <c r="J124" i="4" s="1"/>
  <c r="G15" i="1"/>
  <c r="G96" i="1"/>
  <c r="H96" i="1" s="1"/>
  <c r="J99" i="4" s="1"/>
  <c r="G26" i="1"/>
  <c r="H26" i="1" s="1"/>
  <c r="J29" i="4" s="1"/>
  <c r="G38" i="1"/>
  <c r="H38" i="1" s="1"/>
  <c r="J41" i="4" s="1"/>
  <c r="K41" i="4" s="1"/>
  <c r="G50" i="1"/>
  <c r="G62" i="1"/>
  <c r="H62" i="1" s="1"/>
  <c r="J65" i="4" s="1"/>
  <c r="G74" i="1"/>
  <c r="H74" i="1" s="1"/>
  <c r="J77" i="4" s="1"/>
  <c r="K77" i="4" s="1"/>
  <c r="G86" i="1"/>
  <c r="H86" i="1" s="1"/>
  <c r="J89" i="4" s="1"/>
  <c r="K89" i="4" s="1"/>
  <c r="G98" i="1"/>
  <c r="H98" i="1" s="1"/>
  <c r="J101" i="4" s="1"/>
  <c r="G110" i="1"/>
  <c r="H110" i="1" s="1"/>
  <c r="J113" i="4" s="1"/>
  <c r="G122" i="1"/>
  <c r="H122" i="1" s="1"/>
  <c r="J125" i="4" s="1"/>
  <c r="K125" i="4" s="1"/>
  <c r="G16" i="1"/>
  <c r="I19" i="4" s="1"/>
  <c r="G36" i="1"/>
  <c r="G60" i="1"/>
  <c r="I63" i="4" s="1"/>
  <c r="G27" i="1"/>
  <c r="G39" i="1"/>
  <c r="G51" i="1"/>
  <c r="I54" i="4" s="1"/>
  <c r="G63" i="1"/>
  <c r="G75" i="1"/>
  <c r="G87" i="1"/>
  <c r="G99" i="1"/>
  <c r="I102" i="4" s="1"/>
  <c r="G111" i="1"/>
  <c r="G123" i="1"/>
  <c r="G17" i="1"/>
  <c r="I20" i="4" s="1"/>
  <c r="G14" i="1"/>
  <c r="H14" i="1" s="1"/>
  <c r="J17" i="4" s="1"/>
  <c r="G28" i="1"/>
  <c r="I31" i="4" s="1"/>
  <c r="G40" i="1"/>
  <c r="I43" i="4" s="1"/>
  <c r="G52" i="1"/>
  <c r="I55" i="4" s="1"/>
  <c r="G64" i="1"/>
  <c r="I67" i="4" s="1"/>
  <c r="G76" i="1"/>
  <c r="I79" i="4" s="1"/>
  <c r="G88" i="1"/>
  <c r="I91" i="4" s="1"/>
  <c r="G100" i="1"/>
  <c r="I103" i="4" s="1"/>
  <c r="G112" i="1"/>
  <c r="I115" i="4" s="1"/>
  <c r="G124" i="1"/>
  <c r="I127" i="4" s="1"/>
  <c r="G9" i="1"/>
  <c r="I12" i="4" s="1"/>
  <c r="G29" i="1"/>
  <c r="G41" i="1"/>
  <c r="I44" i="4" s="1"/>
  <c r="G53" i="1"/>
  <c r="G65" i="1"/>
  <c r="H65" i="1" s="1"/>
  <c r="J68" i="4" s="1"/>
  <c r="G77" i="1"/>
  <c r="I80" i="4" s="1"/>
  <c r="G89" i="1"/>
  <c r="I92" i="4" s="1"/>
  <c r="G101" i="1"/>
  <c r="I104" i="4" s="1"/>
  <c r="G113" i="1"/>
  <c r="H113" i="1" s="1"/>
  <c r="J116" i="4" s="1"/>
  <c r="G125" i="1"/>
  <c r="I128" i="4" s="1"/>
  <c r="G7" i="1"/>
  <c r="H7" i="1" s="1"/>
  <c r="J10" i="4" s="1"/>
  <c r="G84" i="1"/>
  <c r="H84" i="1" s="1"/>
  <c r="J87" i="4" s="1"/>
  <c r="K87" i="4" s="1"/>
  <c r="G18" i="1"/>
  <c r="I21" i="4" s="1"/>
  <c r="G30" i="1"/>
  <c r="G42" i="1"/>
  <c r="I45" i="4" s="1"/>
  <c r="G54" i="1"/>
  <c r="I57" i="4" s="1"/>
  <c r="G66" i="1"/>
  <c r="G78" i="1"/>
  <c r="G90" i="1"/>
  <c r="G102" i="1"/>
  <c r="I105" i="4" s="1"/>
  <c r="G114" i="1"/>
  <c r="H114" i="1" s="1"/>
  <c r="J117" i="4" s="1"/>
  <c r="G126" i="1"/>
  <c r="I129" i="4" s="1"/>
  <c r="G120" i="1"/>
  <c r="H120" i="1" s="1"/>
  <c r="J123" i="4" s="1"/>
  <c r="G19" i="1"/>
  <c r="H19" i="1" s="1"/>
  <c r="J22" i="4" s="1"/>
  <c r="G31" i="1"/>
  <c r="G43" i="1"/>
  <c r="H43" i="1" s="1"/>
  <c r="J46" i="4" s="1"/>
  <c r="G55" i="1"/>
  <c r="G67" i="1"/>
  <c r="G79" i="1"/>
  <c r="G91" i="1"/>
  <c r="G103" i="1"/>
  <c r="I106" i="4" s="1"/>
  <c r="G115" i="1"/>
  <c r="H115" i="1" s="1"/>
  <c r="J118" i="4" s="1"/>
  <c r="K118" i="4" s="1"/>
  <c r="G127" i="1"/>
  <c r="I130" i="4" s="1"/>
  <c r="G20" i="1"/>
  <c r="H20" i="1" s="1"/>
  <c r="J23" i="4" s="1"/>
  <c r="G32" i="1"/>
  <c r="H32" i="1" s="1"/>
  <c r="J35" i="4" s="1"/>
  <c r="G44" i="1"/>
  <c r="H44" i="1" s="1"/>
  <c r="J47" i="4" s="1"/>
  <c r="G56" i="1"/>
  <c r="I59" i="4" s="1"/>
  <c r="G68" i="1"/>
  <c r="I71" i="4" s="1"/>
  <c r="G80" i="1"/>
  <c r="G92" i="1"/>
  <c r="G104" i="1"/>
  <c r="I107" i="4" s="1"/>
  <c r="G116" i="1"/>
  <c r="H116" i="1" s="1"/>
  <c r="J119" i="4" s="1"/>
  <c r="G10" i="1"/>
  <c r="H10" i="1" s="1"/>
  <c r="J13" i="4" s="1"/>
  <c r="G24" i="1"/>
  <c r="H24" i="1" s="1"/>
  <c r="J27" i="4" s="1"/>
  <c r="G72" i="1"/>
  <c r="G21" i="1"/>
  <c r="H21" i="1" s="1"/>
  <c r="J24" i="4" s="1"/>
  <c r="G33" i="1"/>
  <c r="H33" i="1" s="1"/>
  <c r="J36" i="4" s="1"/>
  <c r="G45" i="1"/>
  <c r="H45" i="1" s="1"/>
  <c r="J48" i="4" s="1"/>
  <c r="G57" i="1"/>
  <c r="I60" i="4" s="1"/>
  <c r="G69" i="1"/>
  <c r="G81" i="1"/>
  <c r="G93" i="1"/>
  <c r="G105" i="1"/>
  <c r="H105" i="1" s="1"/>
  <c r="J108" i="4" s="1"/>
  <c r="G117" i="1"/>
  <c r="H117" i="1" s="1"/>
  <c r="J120" i="4" s="1"/>
  <c r="G11" i="1"/>
  <c r="H11" i="1" s="1"/>
  <c r="J14" i="4" s="1"/>
  <c r="G108" i="1"/>
  <c r="H108" i="1" s="1"/>
  <c r="J111" i="4" s="1"/>
  <c r="G22" i="1"/>
  <c r="H22" i="1" s="1"/>
  <c r="J25" i="4" s="1"/>
  <c r="G34" i="1"/>
  <c r="I37" i="4" s="1"/>
  <c r="G46" i="1"/>
  <c r="G58" i="1"/>
  <c r="I61" i="4" s="1"/>
  <c r="G70" i="1"/>
  <c r="I73" i="4" s="1"/>
  <c r="G82" i="1"/>
  <c r="H82" i="1" s="1"/>
  <c r="J85" i="4" s="1"/>
  <c r="G94" i="1"/>
  <c r="H94" i="1" s="1"/>
  <c r="J97" i="4" s="1"/>
  <c r="G106" i="1"/>
  <c r="H106" i="1" s="1"/>
  <c r="J109" i="4" s="1"/>
  <c r="G118" i="1"/>
  <c r="H118" i="1" s="1"/>
  <c r="J121" i="4" s="1"/>
  <c r="G12" i="1"/>
  <c r="H12" i="1" s="1"/>
  <c r="J15" i="4" s="1"/>
  <c r="G23" i="1"/>
  <c r="G35" i="1"/>
  <c r="G47" i="1"/>
  <c r="H47" i="1" s="1"/>
  <c r="J50" i="4" s="1"/>
  <c r="K50" i="4" s="1"/>
  <c r="G59" i="1"/>
  <c r="I62" i="4" s="1"/>
  <c r="G71" i="1"/>
  <c r="I74" i="4" s="1"/>
  <c r="G83" i="1"/>
  <c r="H83" i="1" s="1"/>
  <c r="J86" i="4" s="1"/>
  <c r="G95" i="1"/>
  <c r="H95" i="1" s="1"/>
  <c r="J98" i="4" s="1"/>
  <c r="G107" i="1"/>
  <c r="H107" i="1" s="1"/>
  <c r="J110" i="4" s="1"/>
  <c r="G119" i="1"/>
  <c r="H119" i="1" s="1"/>
  <c r="J122" i="4" s="1"/>
  <c r="K122" i="4" s="1"/>
  <c r="G13" i="1"/>
  <c r="H13" i="1" s="1"/>
  <c r="J16" i="4" s="1"/>
  <c r="G48" i="1"/>
  <c r="H48" i="1" s="1"/>
  <c r="J51" i="4" s="1"/>
  <c r="G99" i="4"/>
  <c r="G87" i="4"/>
  <c r="G122" i="4"/>
  <c r="G98" i="4"/>
  <c r="G108" i="4"/>
  <c r="G24" i="4"/>
  <c r="G10" i="4"/>
  <c r="G94" i="4"/>
  <c r="G58" i="4"/>
  <c r="G117" i="4"/>
  <c r="G81" i="4"/>
  <c r="G33" i="4"/>
  <c r="H10" i="4"/>
  <c r="G104" i="4"/>
  <c r="G32" i="4"/>
  <c r="G115" i="4"/>
  <c r="G79" i="4"/>
  <c r="G114" i="4"/>
  <c r="G125" i="4"/>
  <c r="G89" i="4"/>
  <c r="G77" i="4"/>
  <c r="H100" i="1"/>
  <c r="J103" i="4" s="1"/>
  <c r="H126" i="1"/>
  <c r="J129" i="4" s="1"/>
  <c r="AA22" i="2"/>
  <c r="AA21" i="2"/>
  <c r="AA20" i="2"/>
  <c r="AA19" i="2"/>
  <c r="AA17" i="2"/>
  <c r="AA16" i="2"/>
  <c r="AA15" i="2"/>
  <c r="AA14" i="2"/>
  <c r="AA13" i="2"/>
  <c r="AA12" i="2"/>
  <c r="AA11" i="2"/>
  <c r="AA10" i="2"/>
  <c r="AA9" i="2"/>
  <c r="AA8" i="2"/>
  <c r="AA7" i="2"/>
  <c r="AA18" i="2"/>
  <c r="B7" i="2"/>
  <c r="G42" i="4" l="1"/>
  <c r="G90" i="4"/>
  <c r="I89" i="4"/>
  <c r="G45" i="4"/>
  <c r="G53" i="4"/>
  <c r="G23" i="4"/>
  <c r="K16" i="4"/>
  <c r="K112" i="4"/>
  <c r="K36" i="4"/>
  <c r="G73" i="4"/>
  <c r="G41" i="4"/>
  <c r="G20" i="4"/>
  <c r="G49" i="4"/>
  <c r="K86" i="4"/>
  <c r="G50" i="4"/>
  <c r="I23" i="4"/>
  <c r="G19" i="4"/>
  <c r="G27" i="4"/>
  <c r="K27" i="4"/>
  <c r="G55" i="4"/>
  <c r="G106" i="4"/>
  <c r="G95" i="4"/>
  <c r="G105" i="4"/>
  <c r="I119" i="4"/>
  <c r="I100" i="4"/>
  <c r="K121" i="4"/>
  <c r="G127" i="4"/>
  <c r="G61" i="4"/>
  <c r="K99" i="4"/>
  <c r="K28" i="4"/>
  <c r="I120" i="4"/>
  <c r="H77" i="1"/>
  <c r="J80" i="4" s="1"/>
  <c r="K80" i="4" s="1"/>
  <c r="G85" i="4"/>
  <c r="K85" i="4"/>
  <c r="I28" i="4"/>
  <c r="G68" i="4"/>
  <c r="G118" i="4"/>
  <c r="G121" i="4"/>
  <c r="K98" i="4"/>
  <c r="G35" i="4"/>
  <c r="G126" i="4"/>
  <c r="K24" i="4"/>
  <c r="K48" i="4"/>
  <c r="I41" i="4"/>
  <c r="K35" i="4"/>
  <c r="I22" i="4"/>
  <c r="H124" i="1"/>
  <c r="J127" i="4" s="1"/>
  <c r="K127" i="4" s="1"/>
  <c r="I113" i="4"/>
  <c r="K117" i="4"/>
  <c r="G31" i="4"/>
  <c r="G75" i="4"/>
  <c r="I47" i="4"/>
  <c r="H52" i="1"/>
  <c r="J55" i="4" s="1"/>
  <c r="K55" i="4" s="1"/>
  <c r="G93" i="4"/>
  <c r="G48" i="4"/>
  <c r="K97" i="4"/>
  <c r="G62" i="4"/>
  <c r="G29" i="4"/>
  <c r="K25" i="4"/>
  <c r="G25" i="4"/>
  <c r="G82" i="4"/>
  <c r="K101" i="4"/>
  <c r="I48" i="4"/>
  <c r="I87" i="4"/>
  <c r="K110" i="4"/>
  <c r="K108" i="4"/>
  <c r="K88" i="4"/>
  <c r="H71" i="1"/>
  <c r="J74" i="4" s="1"/>
  <c r="K74" i="4" s="1"/>
  <c r="I46" i="4"/>
  <c r="H59" i="1"/>
  <c r="J62" i="4" s="1"/>
  <c r="K62" i="4" s="1"/>
  <c r="G12" i="4"/>
  <c r="G101" i="4"/>
  <c r="G70" i="4"/>
  <c r="K64" i="4"/>
  <c r="G120" i="4"/>
  <c r="K111" i="4"/>
  <c r="G66" i="4"/>
  <c r="K120" i="4"/>
  <c r="I24" i="4"/>
  <c r="G64" i="4"/>
  <c r="I110" i="4"/>
  <c r="G34" i="4"/>
  <c r="G84" i="4"/>
  <c r="K100" i="4"/>
  <c r="H17" i="1"/>
  <c r="J20" i="4" s="1"/>
  <c r="K20" i="4" s="1"/>
  <c r="G110" i="4"/>
  <c r="K123" i="4"/>
  <c r="K103" i="4"/>
  <c r="I124" i="4"/>
  <c r="G65" i="4"/>
  <c r="G69" i="4"/>
  <c r="K65" i="4"/>
  <c r="H99" i="3"/>
  <c r="H102" i="4" s="1"/>
  <c r="H16" i="1"/>
  <c r="J19" i="4" s="1"/>
  <c r="K19" i="4" s="1"/>
  <c r="G103" i="4"/>
  <c r="G123" i="4"/>
  <c r="H60" i="3"/>
  <c r="H63" i="4" s="1"/>
  <c r="I85" i="4"/>
  <c r="G38" i="4"/>
  <c r="G92" i="4"/>
  <c r="G46" i="4"/>
  <c r="K113" i="4"/>
  <c r="I99" i="4"/>
  <c r="G116" i="4"/>
  <c r="G39" i="4"/>
  <c r="K23" i="4"/>
  <c r="H9" i="1"/>
  <c r="J12" i="4" s="1"/>
  <c r="K12" i="4" s="1"/>
  <c r="I101" i="4"/>
  <c r="G36" i="4"/>
  <c r="G109" i="4"/>
  <c r="K116" i="4"/>
  <c r="H41" i="3"/>
  <c r="H44" i="4" s="1"/>
  <c r="K124" i="4"/>
  <c r="H70" i="1"/>
  <c r="J73" i="4" s="1"/>
  <c r="K73" i="4" s="1"/>
  <c r="I88" i="4"/>
  <c r="I125" i="4"/>
  <c r="G72" i="4"/>
  <c r="G14" i="4"/>
  <c r="K14" i="4"/>
  <c r="I123" i="4"/>
  <c r="H51" i="3"/>
  <c r="H54" i="4" s="1"/>
  <c r="H58" i="1"/>
  <c r="J61" i="4" s="1"/>
  <c r="K61" i="4" s="1"/>
  <c r="G113" i="4"/>
  <c r="H57" i="1"/>
  <c r="J60" i="4" s="1"/>
  <c r="K60" i="4" s="1"/>
  <c r="H34" i="3"/>
  <c r="H37" i="4" s="1"/>
  <c r="I35" i="4"/>
  <c r="H6" i="1"/>
  <c r="J9" i="4" s="1"/>
  <c r="K9" i="4" s="1"/>
  <c r="I86" i="4"/>
  <c r="I112" i="4"/>
  <c r="G130" i="4"/>
  <c r="G96" i="4"/>
  <c r="G16" i="4"/>
  <c r="H56" i="1"/>
  <c r="J59" i="4" s="1"/>
  <c r="K59" i="4" s="1"/>
  <c r="I98" i="4"/>
  <c r="H112" i="1"/>
  <c r="J115" i="4" s="1"/>
  <c r="K115" i="4" s="1"/>
  <c r="G86" i="4"/>
  <c r="K17" i="4"/>
  <c r="G112" i="4"/>
  <c r="I10" i="4"/>
  <c r="I36" i="4"/>
  <c r="G17" i="4"/>
  <c r="G56" i="4"/>
  <c r="G83" i="4"/>
  <c r="K46" i="4"/>
  <c r="K13" i="4"/>
  <c r="I97" i="4"/>
  <c r="I17" i="4"/>
  <c r="G78" i="4"/>
  <c r="G74" i="4"/>
  <c r="G111" i="4"/>
  <c r="H64" i="3"/>
  <c r="H67" i="4" s="1"/>
  <c r="I116" i="4"/>
  <c r="K15" i="4"/>
  <c r="K119" i="4"/>
  <c r="K51" i="4"/>
  <c r="K68" i="4"/>
  <c r="K29" i="4"/>
  <c r="H104" i="3"/>
  <c r="H107" i="4" s="1"/>
  <c r="H42" i="1"/>
  <c r="J45" i="4" s="1"/>
  <c r="K45" i="4" s="1"/>
  <c r="G60" i="4"/>
  <c r="G97" i="4"/>
  <c r="K109" i="4"/>
  <c r="G28" i="4"/>
  <c r="H18" i="3"/>
  <c r="H21" i="4" s="1"/>
  <c r="G80" i="4"/>
  <c r="G22" i="4"/>
  <c r="G47" i="4"/>
  <c r="G15" i="4"/>
  <c r="H53" i="4"/>
  <c r="H8" i="3"/>
  <c r="H11" i="4" s="1"/>
  <c r="G43" i="4"/>
  <c r="G59" i="4"/>
  <c r="H126" i="3"/>
  <c r="G88" i="4"/>
  <c r="I122" i="4"/>
  <c r="K47" i="4"/>
  <c r="K22" i="4"/>
  <c r="G100" i="4"/>
  <c r="H37" i="3"/>
  <c r="H40" i="4" s="1"/>
  <c r="G18" i="4"/>
  <c r="G26" i="4"/>
  <c r="G51" i="4"/>
  <c r="H68" i="3"/>
  <c r="H71" i="4" s="1"/>
  <c r="H54" i="3"/>
  <c r="H57" i="4" s="1"/>
  <c r="H73" i="3"/>
  <c r="H76" i="4" s="1"/>
  <c r="G30" i="4"/>
  <c r="G91" i="4"/>
  <c r="G119" i="4"/>
  <c r="G13" i="4"/>
  <c r="G124" i="4"/>
  <c r="I15" i="4"/>
  <c r="I13" i="4"/>
  <c r="H89" i="1"/>
  <c r="J92" i="4" s="1"/>
  <c r="K92" i="4" s="1"/>
  <c r="H101" i="1"/>
  <c r="J104" i="4" s="1"/>
  <c r="K104" i="4" s="1"/>
  <c r="H103" i="1"/>
  <c r="J106" i="4" s="1"/>
  <c r="K106" i="4" s="1"/>
  <c r="I14" i="4"/>
  <c r="I27" i="4"/>
  <c r="I50" i="4"/>
  <c r="H102" i="1"/>
  <c r="J105" i="4" s="1"/>
  <c r="K105" i="4" s="1"/>
  <c r="I111" i="4"/>
  <c r="I117" i="4"/>
  <c r="I25" i="4"/>
  <c r="I118" i="4"/>
  <c r="I64" i="4"/>
  <c r="H76" i="1"/>
  <c r="J79" i="4" s="1"/>
  <c r="K79" i="4" s="1"/>
  <c r="I65" i="4"/>
  <c r="H127" i="1"/>
  <c r="J130" i="4" s="1"/>
  <c r="K130" i="4" s="1"/>
  <c r="H88" i="1"/>
  <c r="J91" i="4" s="1"/>
  <c r="K91" i="4" s="1"/>
  <c r="I77" i="4"/>
  <c r="I95" i="4"/>
  <c r="H92" i="1"/>
  <c r="J95" i="4" s="1"/>
  <c r="K95" i="4" s="1"/>
  <c r="I84" i="4"/>
  <c r="H81" i="1"/>
  <c r="J84" i="4" s="1"/>
  <c r="K84" i="4" s="1"/>
  <c r="I83" i="4"/>
  <c r="H80" i="1"/>
  <c r="J83" i="4" s="1"/>
  <c r="K83" i="4" s="1"/>
  <c r="I58" i="4"/>
  <c r="H55" i="1"/>
  <c r="J58" i="4" s="1"/>
  <c r="K58" i="4" s="1"/>
  <c r="I39" i="4"/>
  <c r="H36" i="1"/>
  <c r="J39" i="4" s="1"/>
  <c r="K39" i="4" s="1"/>
  <c r="H15" i="1"/>
  <c r="J18" i="4" s="1"/>
  <c r="K18" i="4" s="1"/>
  <c r="I18" i="4"/>
  <c r="I29" i="4"/>
  <c r="I96" i="4"/>
  <c r="H93" i="1"/>
  <c r="J96" i="4" s="1"/>
  <c r="K96" i="4" s="1"/>
  <c r="I72" i="4"/>
  <c r="H69" i="1"/>
  <c r="J72" i="4" s="1"/>
  <c r="K72" i="4" s="1"/>
  <c r="I33" i="4"/>
  <c r="H30" i="1"/>
  <c r="J33" i="4" s="1"/>
  <c r="K33" i="4" s="1"/>
  <c r="I32" i="4"/>
  <c r="H29" i="1"/>
  <c r="J32" i="4" s="1"/>
  <c r="K32" i="4" s="1"/>
  <c r="I109" i="4"/>
  <c r="H40" i="1"/>
  <c r="J43" i="4" s="1"/>
  <c r="K43" i="4" s="1"/>
  <c r="I34" i="4"/>
  <c r="H31" i="1"/>
  <c r="J34" i="4" s="1"/>
  <c r="K34" i="4" s="1"/>
  <c r="H123" i="1"/>
  <c r="J126" i="4" s="1"/>
  <c r="K126" i="4" s="1"/>
  <c r="I126" i="4"/>
  <c r="H28" i="1"/>
  <c r="J31" i="4" s="1"/>
  <c r="K31" i="4" s="1"/>
  <c r="H111" i="1"/>
  <c r="J114" i="4" s="1"/>
  <c r="K114" i="4" s="1"/>
  <c r="I114" i="4"/>
  <c r="I49" i="4"/>
  <c r="H46" i="1"/>
  <c r="K10" i="4"/>
  <c r="I16" i="4"/>
  <c r="H87" i="1"/>
  <c r="J90" i="4" s="1"/>
  <c r="K90" i="4" s="1"/>
  <c r="I90" i="4"/>
  <c r="H27" i="1"/>
  <c r="J30" i="4" s="1"/>
  <c r="K30" i="4" s="1"/>
  <c r="I30" i="4"/>
  <c r="I70" i="4"/>
  <c r="H67" i="1"/>
  <c r="J70" i="4" s="1"/>
  <c r="K70" i="4" s="1"/>
  <c r="I75" i="4"/>
  <c r="H72" i="1"/>
  <c r="J75" i="4" s="1"/>
  <c r="K75" i="4" s="1"/>
  <c r="H75" i="1"/>
  <c r="I78" i="4"/>
  <c r="I56" i="4"/>
  <c r="H53" i="1"/>
  <c r="I121" i="4"/>
  <c r="I38" i="4"/>
  <c r="H35" i="1"/>
  <c r="H63" i="1"/>
  <c r="I66" i="4"/>
  <c r="I82" i="4"/>
  <c r="H79" i="1"/>
  <c r="J82" i="4" s="1"/>
  <c r="K82" i="4" s="1"/>
  <c r="I26" i="4"/>
  <c r="H23" i="1"/>
  <c r="I93" i="4"/>
  <c r="H90" i="1"/>
  <c r="J93" i="4" s="1"/>
  <c r="K93" i="4" s="1"/>
  <c r="I53" i="4"/>
  <c r="H50" i="1"/>
  <c r="I69" i="4"/>
  <c r="H66" i="1"/>
  <c r="J69" i="4" s="1"/>
  <c r="K69" i="4" s="1"/>
  <c r="I108" i="4"/>
  <c r="I68" i="4"/>
  <c r="I51" i="4"/>
  <c r="I94" i="4"/>
  <c r="H91" i="1"/>
  <c r="J94" i="4" s="1"/>
  <c r="K94" i="4" s="1"/>
  <c r="I81" i="4"/>
  <c r="H78" i="1"/>
  <c r="J81" i="4" s="1"/>
  <c r="K81" i="4" s="1"/>
  <c r="H39" i="1"/>
  <c r="I42" i="4"/>
  <c r="C29" i="2"/>
  <c r="X28" i="2"/>
  <c r="V28" i="2"/>
  <c r="T28" i="2"/>
  <c r="R28" i="2"/>
  <c r="P28" i="2"/>
  <c r="N28" i="2"/>
  <c r="L28" i="2"/>
  <c r="J28" i="2"/>
  <c r="H28" i="2"/>
  <c r="F28" i="2"/>
  <c r="D28" i="2"/>
  <c r="X26" i="2"/>
  <c r="V26" i="2"/>
  <c r="T26" i="2"/>
  <c r="N26" i="2"/>
  <c r="L26" i="2"/>
  <c r="H26" i="2"/>
  <c r="F26" i="2"/>
  <c r="D26" i="2"/>
  <c r="AA25" i="2"/>
  <c r="X25" i="2"/>
  <c r="V25" i="2"/>
  <c r="T25" i="2"/>
  <c r="H25" i="2"/>
  <c r="F25" i="2"/>
  <c r="D25" i="2"/>
  <c r="X24" i="2"/>
  <c r="V24" i="2"/>
  <c r="T24" i="2"/>
  <c r="D24" i="2"/>
  <c r="X23" i="2"/>
  <c r="V23" i="2"/>
  <c r="T23" i="2"/>
  <c r="D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/>
  <c r="H125" i="1" l="1"/>
  <c r="J128" i="4" s="1"/>
  <c r="X7" i="2"/>
  <c r="D7" i="2" s="1"/>
  <c r="H99" i="1"/>
  <c r="J102" i="4" s="1"/>
  <c r="K102" i="4" s="1"/>
  <c r="H129" i="4"/>
  <c r="K129" i="4" s="1"/>
  <c r="H125" i="3"/>
  <c r="H128" i="4" s="1"/>
  <c r="H132" i="4" s="1"/>
  <c r="H68" i="1"/>
  <c r="J71" i="4" s="1"/>
  <c r="K71" i="4" s="1"/>
  <c r="H54" i="1"/>
  <c r="J57" i="4" s="1"/>
  <c r="K57" i="4" s="1"/>
  <c r="J56" i="4"/>
  <c r="K56" i="4" s="1"/>
  <c r="H51" i="1"/>
  <c r="J26" i="4"/>
  <c r="K26" i="4" s="1"/>
  <c r="H18" i="1"/>
  <c r="J78" i="4"/>
  <c r="K78" i="4" s="1"/>
  <c r="H73" i="1"/>
  <c r="J49" i="4"/>
  <c r="K49" i="4" s="1"/>
  <c r="H41" i="1"/>
  <c r="J44" i="4" s="1"/>
  <c r="K44" i="4" s="1"/>
  <c r="H104" i="1"/>
  <c r="X21" i="2" s="1"/>
  <c r="J66" i="4"/>
  <c r="K66" i="4" s="1"/>
  <c r="H60" i="1"/>
  <c r="H64" i="1"/>
  <c r="J38" i="4"/>
  <c r="K38" i="4" s="1"/>
  <c r="H34" i="1"/>
  <c r="J42" i="4"/>
  <c r="K42" i="4" s="1"/>
  <c r="H37" i="1"/>
  <c r="H8" i="1"/>
  <c r="J53" i="4"/>
  <c r="K53" i="4" s="1"/>
  <c r="H49" i="1"/>
  <c r="X20" i="2"/>
  <c r="R8" i="2"/>
  <c r="R9" i="2"/>
  <c r="P8" i="2"/>
  <c r="P13" i="2"/>
  <c r="P14" i="2"/>
  <c r="T7" i="2"/>
  <c r="V7" i="2"/>
  <c r="P15" i="2"/>
  <c r="P12" i="2"/>
  <c r="R15" i="2"/>
  <c r="R12" i="2"/>
  <c r="X18" i="2" l="1"/>
  <c r="N18" i="2" s="1"/>
  <c r="X22" i="2"/>
  <c r="L22" i="2" s="1"/>
  <c r="X15" i="2"/>
  <c r="T15" i="2" s="1"/>
  <c r="K128" i="4"/>
  <c r="J107" i="4"/>
  <c r="K107" i="4" s="1"/>
  <c r="T21" i="2"/>
  <c r="V21" i="2"/>
  <c r="X13" i="2"/>
  <c r="J52" i="4"/>
  <c r="K52" i="4" s="1"/>
  <c r="J76" i="4"/>
  <c r="K76" i="4" s="1"/>
  <c r="X19" i="2"/>
  <c r="T19" i="2" s="1"/>
  <c r="J63" i="4"/>
  <c r="K63" i="4" s="1"/>
  <c r="X16" i="2"/>
  <c r="V15" i="2"/>
  <c r="J40" i="4"/>
  <c r="K40" i="4" s="1"/>
  <c r="X11" i="2"/>
  <c r="J21" i="4"/>
  <c r="K21" i="4" s="1"/>
  <c r="X9" i="2"/>
  <c r="J11" i="4"/>
  <c r="K11" i="4" s="1"/>
  <c r="X8" i="2"/>
  <c r="J37" i="4"/>
  <c r="K37" i="4" s="1"/>
  <c r="X10" i="2"/>
  <c r="J54" i="4"/>
  <c r="K54" i="4" s="1"/>
  <c r="X14" i="2"/>
  <c r="J67" i="4"/>
  <c r="K67" i="4" s="1"/>
  <c r="X17" i="2"/>
  <c r="J20" i="2"/>
  <c r="L20" i="2"/>
  <c r="D20" i="2"/>
  <c r="F20" i="2"/>
  <c r="L21" i="2"/>
  <c r="N21" i="2"/>
  <c r="T20" i="2"/>
  <c r="V20" i="2"/>
  <c r="R7" i="2"/>
  <c r="P7" i="2"/>
  <c r="V18" i="2" l="1"/>
  <c r="L18" i="2"/>
  <c r="T18" i="2"/>
  <c r="L15" i="2"/>
  <c r="J15" i="2"/>
  <c r="N15" i="2"/>
  <c r="T22" i="2"/>
  <c r="N22" i="2"/>
  <c r="V22" i="2"/>
  <c r="V19" i="2"/>
  <c r="H16" i="2"/>
  <c r="F16" i="2"/>
  <c r="T16" i="2"/>
  <c r="V16" i="2"/>
  <c r="J19" i="2"/>
  <c r="D19" i="2"/>
  <c r="L19" i="2"/>
  <c r="F19" i="2"/>
  <c r="H14" i="2"/>
  <c r="R14" i="2" s="1"/>
  <c r="T14" i="2"/>
  <c r="V14" i="2"/>
  <c r="J14" i="2"/>
  <c r="H10" i="2"/>
  <c r="R10" i="2" s="1"/>
  <c r="F10" i="2"/>
  <c r="P10" i="2" s="1"/>
  <c r="V10" i="2"/>
  <c r="T10" i="2"/>
  <c r="D8" i="2"/>
  <c r="V8" i="2"/>
  <c r="T8" i="2"/>
  <c r="H11" i="2"/>
  <c r="R11" i="2" s="1"/>
  <c r="T11" i="2"/>
  <c r="F11" i="2"/>
  <c r="P11" i="2" s="1"/>
  <c r="V11" i="2"/>
  <c r="J11" i="2"/>
  <c r="N17" i="2"/>
  <c r="N27" i="2" s="1"/>
  <c r="T17" i="2"/>
  <c r="L17" i="2"/>
  <c r="V17" i="2"/>
  <c r="J17" i="2"/>
  <c r="J13" i="2"/>
  <c r="H13" i="2"/>
  <c r="V13" i="2"/>
  <c r="T13" i="2"/>
  <c r="K132" i="4"/>
  <c r="D9" i="2"/>
  <c r="D27" i="2" s="1"/>
  <c r="D30" i="2" s="1"/>
  <c r="T9" i="2"/>
  <c r="V9" i="2"/>
  <c r="F9" i="2"/>
  <c r="H27" i="2" l="1"/>
  <c r="R13" i="2"/>
  <c r="R27" i="2" s="1"/>
  <c r="P9" i="2"/>
  <c r="P27" i="2" s="1"/>
  <c r="F27" i="2"/>
  <c r="F30" i="2" s="1"/>
  <c r="H30" i="2" s="1"/>
  <c r="H129" i="3" l="1"/>
  <c r="X12" i="2"/>
  <c r="L12" i="2" s="1"/>
  <c r="L27" i="2" s="1"/>
  <c r="X27" i="2"/>
  <c r="C8" i="2" s="1"/>
  <c r="V12" i="2" l="1"/>
  <c r="V27" i="2" s="1"/>
  <c r="W27" i="2" s="1"/>
  <c r="W28" i="2" s="1"/>
  <c r="C20" i="2"/>
  <c r="C24" i="2"/>
  <c r="I27" i="2"/>
  <c r="I28" i="2" s="1"/>
  <c r="Q27" i="2"/>
  <c r="Q28" i="2" s="1"/>
  <c r="C9" i="2"/>
  <c r="C7" i="2"/>
  <c r="C18" i="2"/>
  <c r="C25" i="2"/>
  <c r="C21" i="2"/>
  <c r="E27" i="2"/>
  <c r="C14" i="2"/>
  <c r="C19" i="2"/>
  <c r="J12" i="2"/>
  <c r="J27" i="2" s="1"/>
  <c r="J30" i="2" s="1"/>
  <c r="L30" i="2" s="1"/>
  <c r="N30" i="2" s="1"/>
  <c r="P30" i="2" s="1"/>
  <c r="R30" i="2" s="1"/>
  <c r="G27" i="2"/>
  <c r="G28" i="2" s="1"/>
  <c r="O27" i="2"/>
  <c r="O28" i="2" s="1"/>
  <c r="C13" i="2"/>
  <c r="C15" i="2"/>
  <c r="M27" i="2"/>
  <c r="M28" i="2" s="1"/>
  <c r="C10" i="2"/>
  <c r="C11" i="2"/>
  <c r="C12" i="2"/>
  <c r="C17" i="2"/>
  <c r="C16" i="2"/>
  <c r="T12" i="2"/>
  <c r="T27" i="2" s="1"/>
  <c r="U27" i="2" s="1"/>
  <c r="U28" i="2" s="1"/>
  <c r="C26" i="2"/>
  <c r="C23" i="2"/>
  <c r="C22" i="2"/>
  <c r="S27" i="2"/>
  <c r="S28" i="2" s="1"/>
  <c r="K27" i="2" l="1"/>
  <c r="K28" i="2" s="1"/>
  <c r="C27" i="2"/>
  <c r="T30" i="2"/>
  <c r="V30" i="2" s="1"/>
  <c r="E28" i="2"/>
  <c r="E30" i="2" s="1"/>
  <c r="G30" i="2" s="1"/>
  <c r="I30" i="2" s="1"/>
  <c r="K30" i="2" l="1"/>
  <c r="U30" i="2" s="1"/>
  <c r="AA27" i="2"/>
  <c r="M30" i="2" l="1"/>
  <c r="O30" i="2" s="1"/>
  <c r="Q30" i="2" s="1"/>
  <c r="S30" i="2" s="1"/>
  <c r="W30" i="2" l="1"/>
</calcChain>
</file>

<file path=xl/sharedStrings.xml><?xml version="1.0" encoding="utf-8"?>
<sst xmlns="http://schemas.openxmlformats.org/spreadsheetml/2006/main" count="1787" uniqueCount="392">
  <si>
    <t>Obra</t>
  </si>
  <si>
    <t>Orçamento Sintético</t>
  </si>
  <si>
    <t>Item</t>
  </si>
  <si>
    <t>Código</t>
  </si>
  <si>
    <t>Banco</t>
  </si>
  <si>
    <t>Descrição</t>
  </si>
  <si>
    <t>Und</t>
  </si>
  <si>
    <t>Quant.</t>
  </si>
  <si>
    <t>SERVIÇOS PRELIMINARES</t>
  </si>
  <si>
    <t xml:space="preserve"> 1.1 </t>
  </si>
  <si>
    <t xml:space="preserve"> 103689 </t>
  </si>
  <si>
    <t>SINAPI</t>
  </si>
  <si>
    <t>FORNECIMENTO E INSTALAÇÃO DE PLACA DE OBRA COM CHAPA GALVANIZADA E ESTRUTURA DE MADEIRA. AF_03/2022_PS</t>
  </si>
  <si>
    <t>m²</t>
  </si>
  <si>
    <t>DEMOLIÇÃO</t>
  </si>
  <si>
    <t xml:space="preserve"> 2.1 </t>
  </si>
  <si>
    <t xml:space="preserve"> 72236 </t>
  </si>
  <si>
    <t>RETIRADA DE FORRO DE MADEIRA EM TABUAS</t>
  </si>
  <si>
    <t xml:space="preserve"> 2.2 </t>
  </si>
  <si>
    <t xml:space="preserve"> 97624 </t>
  </si>
  <si>
    <t>DEMOLIÇÃO DE ALVENARIA DE TIJOLO MACIÇO, DE FORMA MANUAL, SEM REAPROVEITAMENTO. AF_12/2017</t>
  </si>
  <si>
    <t>m³</t>
  </si>
  <si>
    <t xml:space="preserve"> 2.3 </t>
  </si>
  <si>
    <t xml:space="preserve"> 97645 </t>
  </si>
  <si>
    <t>REMOÇÃO DE JANELAS, DE FORMA MANUAL, SEM REAPROVEITAMENTO. AF_12/2017</t>
  </si>
  <si>
    <t xml:space="preserve"> 2.4 </t>
  </si>
  <si>
    <t xml:space="preserve"> 97644 </t>
  </si>
  <si>
    <t>REMOÇÃO DE PORTAS, DE FORMA MANUAL, SEM REAPROVEITAMENTO. AF_12/2017</t>
  </si>
  <si>
    <t xml:space="preserve"> 2.5 </t>
  </si>
  <si>
    <t xml:space="preserve"> 97640 </t>
  </si>
  <si>
    <t>REMOÇÃO DE FORROS DE DRYWALL, PVC E FIBROMINERAL, DE FORMA MANUAL, SEM REAPROVEITAMENTO. AF_12/2017</t>
  </si>
  <si>
    <t xml:space="preserve"> 2.6 </t>
  </si>
  <si>
    <t xml:space="preserve"> 2095 </t>
  </si>
  <si>
    <t>ORSE</t>
  </si>
  <si>
    <t>Remoção de vaso sanitário</t>
  </si>
  <si>
    <t>un</t>
  </si>
  <si>
    <t xml:space="preserve"> 2.7 </t>
  </si>
  <si>
    <t xml:space="preserve"> 97661 </t>
  </si>
  <si>
    <t>REMOÇÃO DE CABOS ELÉTRICOS, DE FORMA MANUAL, SEM REAPROVEITAMENTO. AF_12/2017</t>
  </si>
  <si>
    <t>M</t>
  </si>
  <si>
    <t xml:space="preserve"> 2.8 </t>
  </si>
  <si>
    <t xml:space="preserve"> 97632 </t>
  </si>
  <si>
    <t>DEMOLIÇÃO DE RODAPÉ CERÂMICO, DE FORMA MANUAL, SEM REAPROVEITAMENTO. AF_12/2017</t>
  </si>
  <si>
    <t xml:space="preserve"> 2.9 </t>
  </si>
  <si>
    <t xml:space="preserve"> 97633 </t>
  </si>
  <si>
    <t>DEMOLIÇÃO DE REVESTIMENTO CERÂMICO, DE FORMA MANUAL, SEM REAPROVEITAMENTO. AF_12/2017</t>
  </si>
  <si>
    <t>INFRAESTRUTURA</t>
  </si>
  <si>
    <t xml:space="preserve"> 3.1 </t>
  </si>
  <si>
    <t xml:space="preserve"> 93358 </t>
  </si>
  <si>
    <t>ESCAVAÇÃO MANUAL DE VALA COM PROFUNDIDADE MENOR OU IGUAL A 1,30 M. AF_02/2021</t>
  </si>
  <si>
    <t xml:space="preserve"> 3.2 </t>
  </si>
  <si>
    <t xml:space="preserve"> 100324 </t>
  </si>
  <si>
    <t>LASTRO COM MATERIAL GRANULAR (PEDRA BRITADA N.1 E PEDRA BRITADA N.2), APLICADO EM PISOS OU LAJES SOBRE SOLO, ESPESSURA DE *10 CM*. AF_07/2019</t>
  </si>
  <si>
    <t xml:space="preserve"> 96536 </t>
  </si>
  <si>
    <t>FABRICAÇÃO, MONTAGEM E DESMONTAGEM DE FÔRMA PARA VIGA BALDRAME, EM MADEIRA SERRADA, E=25 MM, 4 UTILIZAÇÕES. AF_06/2017</t>
  </si>
  <si>
    <t xml:space="preserve"> 96545 </t>
  </si>
  <si>
    <t>ARMAÇÃO DE BLOCO, VIGA BALDRAME OU SAPATA UTILIZANDO AÇO CA-50 DE 8 MM - MONTAGEM. AF_06/2017</t>
  </si>
  <si>
    <t>KG</t>
  </si>
  <si>
    <t xml:space="preserve"> 96543 </t>
  </si>
  <si>
    <t>ARMAÇÃO DE BLOCO, VIGA BALDRAME E SAPATA UTILIZANDO AÇO CA-60 DE 5 MM - MONTAGEM. AF_06/2017</t>
  </si>
  <si>
    <t xml:space="preserve"> 103672 </t>
  </si>
  <si>
    <t>CONCRETAGEM DE PILARES, FCK = 25 MPA, COM USO DE BOMBA - LANÇAMENTO, ADENSAMENTO E ACABAMENTO. AF_02/2022_PS</t>
  </si>
  <si>
    <t xml:space="preserve"> 92759 </t>
  </si>
  <si>
    <t>ARMAÇÃO DE PILAR OU VIGA DE ESTRUTURA CONVENCIONAL DE CONCRETO ARMADO UTILIZANDO AÇO CA-60 DE 5,0 MM - MONTAGEM. AF_06/2022</t>
  </si>
  <si>
    <t xml:space="preserve"> 92410 </t>
  </si>
  <si>
    <t>MONTAGEM E DESMONTAGEM DE FÔRMA DE PILARES RETANGULARES E ESTRUTURAS SIMILARES COM ÁREA MÉDIA DAS SEÇÕES MENOR OU IGUAL A 0,25 M², PÉ-DIREITO SIMPLES, EM MADEIRA SERRADA, 2 UTILIZAÇÕES. AF_12/2015</t>
  </si>
  <si>
    <t xml:space="preserve"> 92761 </t>
  </si>
  <si>
    <t>ARMAÇÃO DE PILAR OU VIGA DE ESTRUTURA CONVENCIONAL DE CONCRETO ARMADO UTILIZANDO AÇO CA-50 DE 8,0 MM - MONTAGEM. AF_06/2022</t>
  </si>
  <si>
    <t xml:space="preserve"> 92448 </t>
  </si>
  <si>
    <t>MONTAGEM E DESMONTAGEM DE FÔRMA DE VIGA, ESCORAMENTO COM PONTALETE DE MADEIRA, PÉ-DIREITO SIMPLES, EM MADEIRA SERRADA, 4 UTILIZAÇÕES. AF_09/2020</t>
  </si>
  <si>
    <t xml:space="preserve"> 92762 </t>
  </si>
  <si>
    <t>ARMAÇÃO DE PILAR OU VIGA DE ESTRUTURA CONVENCIONAL DE CONCRETO ARMADO UTILIZANDO AÇO CA-50 DE 10,0 MM - MONTAGEM. AF_06/2022</t>
  </si>
  <si>
    <t>IMPERMEABILIZAÇÃO</t>
  </si>
  <si>
    <t xml:space="preserve"> 4.1 </t>
  </si>
  <si>
    <t xml:space="preserve"> 98557 </t>
  </si>
  <si>
    <t>IMPERMEABILIZAÇÃO DE SUPERFÍCIE COM EMULSÃO ASFÁLTICA, 2 DEMÃOS AF_06/2018</t>
  </si>
  <si>
    <t xml:space="preserve"> 4.2 </t>
  </si>
  <si>
    <t xml:space="preserve"> 98562 </t>
  </si>
  <si>
    <t>IMPERMEABILIZAÇÃO DE FLOREIRA OU VIGA BALDRAME COM ARGAMASSA DE CIMENTO E AREIA, COM ADITIVO IMPERMEABILIZANTE, E = 2 CM. AF_06/2018</t>
  </si>
  <si>
    <t>VEDAÇÃO</t>
  </si>
  <si>
    <t xml:space="preserve"> 87879 </t>
  </si>
  <si>
    <t>CHAPISCO APLICADO EM ALVENARIAS E ESTRUTURAS DE CONCRETO INTERNAS, COM COLHER DE PEDREIRO.  ARGAMASSA TRAÇO 1:3 COM PREPARO EM BETONEIRA 400L. AF_10/2022</t>
  </si>
  <si>
    <t xml:space="preserve"> 87775 </t>
  </si>
  <si>
    <t>EMBOÇO OU MASSA ÚNICA EM ARGAMASSA TRAÇO 1:2:8, PREPARO MECÂNICO COM BETONEIRA 400 L, APLICADA MANUALMENTE EM PANOS DE FACHADA COM PRESENÇA DE VÃOS, ESPESSURA DE 25 MM. AF_08/2022</t>
  </si>
  <si>
    <t xml:space="preserve"> 103332 </t>
  </si>
  <si>
    <t>ALVENARIA DE VEDAÇÃO DE BLOCOS CERÂMICOS FURADOS NA HORIZONTAL DE 9X14X19 CM (ESPESSURA 9 CM) E ARGAMASSA DE ASSENTAMENTO COM PREPARO EM BETONEIRA. AF_12/2021</t>
  </si>
  <si>
    <t>PAVIMENTAÇÃO INTERNA</t>
  </si>
  <si>
    <t xml:space="preserve"> 6.1 </t>
  </si>
  <si>
    <t xml:space="preserve"> 96622 </t>
  </si>
  <si>
    <t>LASTRO COM MATERIAL GRANULAR, APLICADO EM PISOS OU LAJES SOBRE SOLO, ESPESSURA DE *5 CM*. AF_08/2017</t>
  </si>
  <si>
    <t xml:space="preserve"> 6.2 </t>
  </si>
  <si>
    <t xml:space="preserve"> 94990 </t>
  </si>
  <si>
    <t>EXECUÇÃO DE PASSEIO (CALÇADA) OU PISO DE CONCRETO COM CONCRETO MOLDADO IN LOCO, FEITO EM OBRA, ACABAMENTO CONVENCIONAL, NÃO ARMADO. AF_08/2022</t>
  </si>
  <si>
    <t xml:space="preserve"> 6.3 </t>
  </si>
  <si>
    <t xml:space="preserve"> 87745 </t>
  </si>
  <si>
    <t>CONTRAPISO EM ARGAMASSA TRAÇO 1:4 (CIMENTO E AREIA), PREPARO MECÂNICO COM BETONEIRA 400 L, APLICADO EM ÁREAS MOLHADAS SOBRE LAJE, ADERIDO, ACABAMENTO NÃO REFORÇADO, ESPESSURA 3CM. AF_07/2021</t>
  </si>
  <si>
    <t xml:space="preserve"> 6.4 </t>
  </si>
  <si>
    <t xml:space="preserve"> 020126 </t>
  </si>
  <si>
    <t>SBC</t>
  </si>
  <si>
    <t>ATERRO SIMPLES COMPACTADO MEIO MANUAL</t>
  </si>
  <si>
    <t xml:space="preserve"> 6.5 </t>
  </si>
  <si>
    <t xml:space="preserve"> 98689 </t>
  </si>
  <si>
    <t>SOLEIRA EM GRANITO, LARGURA 15 CM, ESPESSURA 2,0 CM. AF_09/2020</t>
  </si>
  <si>
    <t xml:space="preserve"> 6.6 </t>
  </si>
  <si>
    <t xml:space="preserve"> 87259 </t>
  </si>
  <si>
    <t>REVESTIMENTO CERÂMICO PARA PISO COM PLACAS TIPO PORCELANATO DE DIMENSÕES 45X45 CM APLICADA EM AMBIENTES DE ÁREA ENTRE 5 M² E 10 M². AF_02/2023_PE</t>
  </si>
  <si>
    <t xml:space="preserve"> 6.7 </t>
  </si>
  <si>
    <t xml:space="preserve"> 88649 </t>
  </si>
  <si>
    <t>RODAPÉ CERÂMICO DE 7CM DE ALTURA COM PLACAS TIPO ESMALTADA EXTRA DE DIMENSÕES 45X45CM. AF_02/2023</t>
  </si>
  <si>
    <t>PAVIMENTAÇÃO EXTERNA</t>
  </si>
  <si>
    <t xml:space="preserve"> 7.1 </t>
  </si>
  <si>
    <t>REVESTIMENTO PAREDE</t>
  </si>
  <si>
    <t xml:space="preserve"> 8.1 </t>
  </si>
  <si>
    <t xml:space="preserve"> 87271 </t>
  </si>
  <si>
    <t>REVESTIMENTO CERÂMICO PARA PAREDES INTERNAS COM PLACAS TIPO ESMALTADA EXTRA DE DIMENSÕES 25X35 CM APLICADAS A MEIA ALTURA DAS PAREDES. AF_02/2023_PE</t>
  </si>
  <si>
    <t xml:space="preserve"> 8.2 </t>
  </si>
  <si>
    <t xml:space="preserve"> 87269 </t>
  </si>
  <si>
    <t>REVESTIMENTO CERÂMICO PARA PAREDES INTERNAS COM PLACAS TIPO ESMALTADA EXTRA DE DIMENSÕES 25X35 CM APLICADAS NA ALTURA INTEIRA DAS PAREDES. AF_02/2023_PE</t>
  </si>
  <si>
    <t>ESQUADRIAS</t>
  </si>
  <si>
    <t xml:space="preserve"> 9.1 </t>
  </si>
  <si>
    <t xml:space="preserve"> 94573 </t>
  </si>
  <si>
    <t>JANELA DE ALUMÍNIO DE CORRER COM 4 FOLHAS PARA VIDROS, COM VIDROS, BATENTE, ACABAMENTO COM ACETATO OU BRILHANTE E FERRAGENS. EXCLUSIVE ALIZAR E CONTRAMARCO. FORNECIMENTO E INSTALAÇÃO. AF_12/2019</t>
  </si>
  <si>
    <t xml:space="preserve"> 9.2 </t>
  </si>
  <si>
    <t xml:space="preserve"> 94569 </t>
  </si>
  <si>
    <t>JANELA DE ALUMÍNIO TIPO MAXIM-AR, COM VIDROS, BATENTE E FERRAGENS. EXCLUSIVE ALIZAR, ACABAMENTO E CONTRAMARCO. FORNECIMENTO E INSTALAÇÃO. AF_12/2019</t>
  </si>
  <si>
    <t xml:space="preserve"> 9.3 </t>
  </si>
  <si>
    <t xml:space="preserve"> 91338 </t>
  </si>
  <si>
    <t>PORTA DE ALUMÍNIO DE ABRIR COM LAMBRI, COM GUARNIÇÃO, FIXAÇÃO COM PARAFUSOS - FORNECIMENTO E INSTALAÇÃO. AF_12/2019</t>
  </si>
  <si>
    <t xml:space="preserve"> 23.20.100 </t>
  </si>
  <si>
    <t>CPOS/CDHU</t>
  </si>
  <si>
    <t>Batente de madeira para porta</t>
  </si>
  <si>
    <t>FORRO</t>
  </si>
  <si>
    <t xml:space="preserve"> 10.1 </t>
  </si>
  <si>
    <t xml:space="preserve"> 96486 </t>
  </si>
  <si>
    <t>FORRO DE PVC, LISO, PARA AMBIENTES COMERCIAIS, INCLUSIVE ESTRUTURA DE FIXAÇÃO. AF_05/2017_PS</t>
  </si>
  <si>
    <t xml:space="preserve"> 10.2 </t>
  </si>
  <si>
    <t xml:space="preserve"> 96121 </t>
  </si>
  <si>
    <t>ACABAMENTOS PARA FORRO (RODA-FORRO EM PERFIL METÁLICO E PLÁSTICO). AF_05/2017</t>
  </si>
  <si>
    <t xml:space="preserve"> 10.3 </t>
  </si>
  <si>
    <t xml:space="preserve"> 84093 </t>
  </si>
  <si>
    <t>TABEIRA DE MADEIRA LEI, 1A QUALIDADE, 2,5X30,0CM PARA BEIRAL DE TELHADO</t>
  </si>
  <si>
    <t>PINTURA INTERNA</t>
  </si>
  <si>
    <t xml:space="preserve"> 11.1 </t>
  </si>
  <si>
    <t xml:space="preserve"> 88485 </t>
  </si>
  <si>
    <t>FUNDO SELADOR ACRÍLICO, APLICAÇÃO MANUAL EM PAREDE, UMA DEMÃO. AF_04/2023</t>
  </si>
  <si>
    <t xml:space="preserve"> 11.2 </t>
  </si>
  <si>
    <t xml:space="preserve"> 88497 </t>
  </si>
  <si>
    <t>EMASSAMENTO COM MASSA LÁTEX, APLICAÇÃO EM PAREDE, DUAS DEMÃOS, LIXAMENTO MANUAL. AF_04/2023</t>
  </si>
  <si>
    <t xml:space="preserve"> 11.3 </t>
  </si>
  <si>
    <t xml:space="preserve"> 88489 </t>
  </si>
  <si>
    <t>PINTURA LÁTEX ACRÍLICA PREMIUM, APLICAÇÃO MANUAL EM PAREDES, DUAS DEMÃOS. AF_04/2023</t>
  </si>
  <si>
    <t>PINTURA EXTERNA</t>
  </si>
  <si>
    <t xml:space="preserve"> 12.1 </t>
  </si>
  <si>
    <t xml:space="preserve"> 88415 </t>
  </si>
  <si>
    <t>APLICAÇÃO MANUAL DE FUNDO SELADOR ACRÍLICO EM PAREDES EXTERNAS DE CASAS. AF_06/2014</t>
  </si>
  <si>
    <t xml:space="preserve"> 12.2 </t>
  </si>
  <si>
    <t xml:space="preserve"> 95305 </t>
  </si>
  <si>
    <t>TEXTURA ACRÍLICA, APLICAÇÃO MANUAL EM PAREDE, UMA DEMÃO. AF_04/2023</t>
  </si>
  <si>
    <t xml:space="preserve"> 12.3 </t>
  </si>
  <si>
    <t xml:space="preserve"> 12.4 </t>
  </si>
  <si>
    <t xml:space="preserve"> 102491 </t>
  </si>
  <si>
    <t>PINTURA DE PISO COM TINTA ACRÍLICA, APLICAÇÃO MANUAL, 2 DEMÃOS, INCLUSO FUNDO PREPARADOR. AF_05/2021</t>
  </si>
  <si>
    <t>ELÉTRICA</t>
  </si>
  <si>
    <t>HIDROSSANITÁRIO</t>
  </si>
  <si>
    <t>LOUÇAS E METAIS</t>
  </si>
  <si>
    <t>SERVIÇOS FINAIS</t>
  </si>
  <si>
    <t>SERVIÇOS</t>
  </si>
  <si>
    <t>% NO PERIODO</t>
  </si>
  <si>
    <t>VALOR</t>
  </si>
  <si>
    <t>ITEM</t>
  </si>
  <si>
    <t>ÍNDICE</t>
  </si>
  <si>
    <t>SERVIÇO</t>
  </si>
  <si>
    <t>C/ BDI</t>
  </si>
  <si>
    <t>VALOR DA PARCELA DETERMINADA COM BASE NO PREÇO MÁXIMO</t>
  </si>
  <si>
    <t>VALOR PROPOSTO</t>
  </si>
  <si>
    <t xml:space="preserve"> DESCONTO PROPOSTO  /  VALOR DAS PARCELAS</t>
  </si>
  <si>
    <t>TOTAL ACUMULADO COM O DESCONTO PROPOSTO</t>
  </si>
  <si>
    <t xml:space="preserve"> 89972 </t>
  </si>
  <si>
    <t>KIT DE REGISTRO DE GAVETA BRUTO DE LATÃO ¾", INCLUSIVE CONEXÕES, ROSCÁVEL, INSTALADO EM RAMAL DE ÁGUA FRIA - FORNECIMENTO E INSTALAÇÃO. AF_12/2014</t>
  </si>
  <si>
    <t>UN</t>
  </si>
  <si>
    <t xml:space="preserve"> 94672 </t>
  </si>
  <si>
    <t>JOELHO 90 GRAUS COM BUCHA DE LATÃO, PVC, SOLDÁVEL, DN  25 MM, X 3/4 INSTALADO EM RESERVAÇÃO DE ÁGUA DE EDIFICAÇÃO QUE POSSUA RESERVATÓRIO DE FIBRA/FIBROCIMENTO   FORNECIMENTO E INSTALAÇÃO. AF_06/2016</t>
  </si>
  <si>
    <t xml:space="preserve"> 89481 </t>
  </si>
  <si>
    <t>JOELHO 90 GRAUS, PVC, SOLDÁVEL, DN 25MM, INSTALADO EM PRUMADA DE ÁGUA - FORNECIMENTO E INSTALAÇÃO. AF_06/2022</t>
  </si>
  <si>
    <t xml:space="preserve"> 89530 </t>
  </si>
  <si>
    <t>LUVA DE CORRER, PVC, SOLDÁVEL, DN 25MM, INSTALADO EM PRUMADA DE ÁGUA - FORNECIMENTO E INSTALAÇÃO. AF_06/2022</t>
  </si>
  <si>
    <t xml:space="preserve"> 89446 </t>
  </si>
  <si>
    <t>TUBO, PVC, SOLDÁVEL, DN 25MM, INSTALADO EM PRUMADA DE ÁGUA - FORNECIMENTO E INSTALAÇÃO. AF_06/2022</t>
  </si>
  <si>
    <t xml:space="preserve"> 89617 </t>
  </si>
  <si>
    <t>TE, PVC, SOLDÁVEL, DN 25MM, INSTALADO EM PRUMADA DE ÁGUA - FORNECIMENTO E INSTALAÇÃO. AF_06/2022</t>
  </si>
  <si>
    <t xml:space="preserve"> 98104 </t>
  </si>
  <si>
    <t>CAIXA DE GORDURA SIMPLES (CAPACIDADE: 36L), RETANGULAR, EM ALVENARIA COM TIJOLOS CERÂMICOS MACIÇOS, DIMENSÕES INTERNAS = 0,2X0,4 M, ALTURA INTERNA = 0,8 M. AF_12/2020</t>
  </si>
  <si>
    <t xml:space="preserve"> 4883 </t>
  </si>
  <si>
    <t>Caixa de inspeção  0.60 x 0.60 x 0.60m</t>
  </si>
  <si>
    <t xml:space="preserve"> 89482 </t>
  </si>
  <si>
    <t>CAIXA SIFONADA, PVC, DN 100 X 100 X 50 MM, FORNECIDA E INSTALADA EM RAMAIS DE ENCAMINHAMENTO DE ÁGUA PLUVIAL. AF_06/2022</t>
  </si>
  <si>
    <t xml:space="preserve"> 89724 </t>
  </si>
  <si>
    <t>JOELHO 90 GRAUS, PVC, SERIE NORMAL, ESGOTO PREDIAL, DN 40 MM, JUNTA SOLDÁVEL, FORNECIDO E INSTALADO EM RAMAL DE DESCARGA OU RAMAL DE ESGOTO SANITÁRIO. AF_08/2022</t>
  </si>
  <si>
    <t xml:space="preserve"> 89731 </t>
  </si>
  <si>
    <t>JOELHO 90 GRAUS, PVC, SERIE NORMAL, ESGOTO PREDIAL, DN 50 MM, JUNTA ELÁSTICA, FORNECIDO E INSTALADO EM RAMAL DE DESCARGA OU RAMAL DE ESGOTO SANITÁRIO. AF_08/2022</t>
  </si>
  <si>
    <t xml:space="preserve"> 89726 </t>
  </si>
  <si>
    <t>JOELHO 45 GRAUS, PVC, SERIE NORMAL, ESGOTO PREDIAL, DN 40 MM, JUNTA SOLDÁVEL, FORNECIDO E INSTALADO EM RAMAL DE DESCARGA OU RAMAL DE ESGOTO SANITÁRIO. AF_08/2022</t>
  </si>
  <si>
    <t xml:space="preserve"> 89802 </t>
  </si>
  <si>
    <t>JOELHO 45 GRAUS, PVC, SERIE NORMAL, ESGOTO PREDIAL, DN 50 MM, JUNTA ELÁSTICA, FORNECIDO E INSTALADO EM PRUMADA DE ESGOTO SANITÁRIO OU VENTILAÇÃO. AF_08/2022</t>
  </si>
  <si>
    <t xml:space="preserve"> 89809 </t>
  </si>
  <si>
    <t>JOELHO 90 GRAUS, PVC, SERIE NORMAL, ESGOTO PREDIAL, DN 100 MM, JUNTA ELÁSTICA, FORNECIDO E INSTALADO EM PRUMADA DE ESGOTO SANITÁRIO OU VENTILAÇÃO. AF_08/2022</t>
  </si>
  <si>
    <t xml:space="preserve"> 104353 </t>
  </si>
  <si>
    <t>JUNÇÃO DE REDUÇÃO INVERTIDA, PVC, SÉRIE NORMAL, ESGOTO PREDIAL, DN 100 X 50 MM, JUNTA ELÁSTICA, FORNECIDO E INSTALADO EM PRUMADA DE ESGOTO SANITÁRIO OU VENTILAÇÃO. AF_08/2022</t>
  </si>
  <si>
    <t xml:space="preserve"> 89800 </t>
  </si>
  <si>
    <t>TUBO PVC, SERIE NORMAL, ESGOTO PREDIAL, DN 100 MM, FORNECIDO E INSTALADO EM PRUMADA DE ESGOTO SANITÁRIO OU VENTILAÇÃO. AF_08/2022</t>
  </si>
  <si>
    <t xml:space="preserve"> 89711 </t>
  </si>
  <si>
    <t>TUBO PVC, SERIE NORMAL, ESGOTO PREDIAL, DN 40 MM, FORNECIDO E INSTALADO EM RAMAL DE DESCARGA OU RAMAL DE ESGOTO SANITÁRIO. AF_08/2022</t>
  </si>
  <si>
    <t xml:space="preserve"> 89712 </t>
  </si>
  <si>
    <t>TUBO PVC, SERIE NORMAL, ESGOTO PREDIAL, DN 50 MM, FORNECIDO E INSTALADO EM RAMAL DE DESCARGA OU RAMAL DE ESGOTO SANITÁRIO. AF_08/2022</t>
  </si>
  <si>
    <t xml:space="preserve"> 89799 </t>
  </si>
  <si>
    <t>TUBO PVC, SERIE NORMAL, ESGOTO PREDIAL, DN 75 MM, FORNECIDO E INSTALADO EM PRUMADA DE ESGOTO SANITÁRIO OU VENTILAÇÃO. AF_08/2022</t>
  </si>
  <si>
    <t xml:space="preserve"> 1201001000 </t>
  </si>
  <si>
    <t>AGESUL</t>
  </si>
  <si>
    <t>LUMINARIA TIPO PLAFON COM PAINEL LED, 30X30CM, SOBREPOR, POTENCIA DE 24W, 4000K, LUZ NEUTRA, ELGIN OU SIMILAR - FORNECIMENTO E INSTALACAO</t>
  </si>
  <si>
    <t xml:space="preserve"> 060121 </t>
  </si>
  <si>
    <t>LUMINARIA DE EMBUTIR PLAFON 18W LED BRANCO FRIO 22,5x22,5</t>
  </si>
  <si>
    <t xml:space="preserve"> 95469 </t>
  </si>
  <si>
    <t>VASO SANITARIO SIFONADO CONVENCIONAL COM  LOUÇA BRANCA - FORNECIMENTO E INSTALAÇÃO. AF_01/2020</t>
  </si>
  <si>
    <t xml:space="preserve"> 86902 </t>
  </si>
  <si>
    <t>LAVATÓRIO LOUÇA BRANCA COM COLUNA, *44 X 35,5* CM, PADRÃO POPULAR - FORNECIMENTO E INSTALAÇÃO. AF_01/2020</t>
  </si>
  <si>
    <t xml:space="preserve"> 86915 </t>
  </si>
  <si>
    <t>TORNEIRA CROMADA DE MESA, 1/2 OU 3/4, PARA LAVATÓRIO, PADRÃO MÉDIO - FORNECIMENTO E INSTALAÇÃO. AF_01/2020</t>
  </si>
  <si>
    <t xml:space="preserve"> 86910 </t>
  </si>
  <si>
    <t>TORNEIRA CROMADA TUBO MÓVEL, DE PAREDE, 1/2 OU 3/4, PARA PIA DE COZINHA, PADRÃO MÉDIO - FORNECIMENTO E INSTALAÇÃO. AF_01/2020</t>
  </si>
  <si>
    <t xml:space="preserve"> 92023 </t>
  </si>
  <si>
    <t>INTERRUPTOR SIMPLES (1 MÓDULO) COM 1 TOMADA DE EMBUTIR 2P+T 10 A, INCLUINDO SUPORTE E PLACA - FORNECIMENTO E INSTALAÇÃO. AF_03/2023</t>
  </si>
  <si>
    <t xml:space="preserve"> 92004 </t>
  </si>
  <si>
    <t>TOMADA MÉDIA DE EMBUTIR (2 MÓDULOS), 2P+T 10 A, INCLUINDO SUPORTE E PLACA - FORNECIMENTO E INSTALAÇÃO. AF_03/2023</t>
  </si>
  <si>
    <t xml:space="preserve"> 9537 </t>
  </si>
  <si>
    <t>LIMPEZA FINAL DA OBRA</t>
  </si>
  <si>
    <t>CABO DE COBRE FLEXÍVEL ISOLADO, 2,5 MM², ANTI-CHAMA 450/750 V, PARA CIRCUITOS TERMINAIS - FORNECIMENTO E INSTALAÇÃO. AF_03/2023</t>
  </si>
  <si>
    <t>CABO DE COBRE FLEXÍVEL ISOLADO, 10 MM², ANTI-CHAMA 450/750 V, PARA CIRCUITOS TERMINAIS - FORNECIMENTO E INSTALAÇÃO. AF_03/2023</t>
  </si>
  <si>
    <t>INTERRUPTOR SIMPLES (1 MÓDULO), 10A/250V, INCLUINDO SUPORTE E PLACA - FORNECIMENTO E INSTALAÇÃO. AF_03/2023</t>
  </si>
  <si>
    <t>DISJUNTOR TRIPOLAR TIPO DIN, CORRENTE NOMINAL DE 10A - FORNECIMENTO E INSTALAÇÃO. AF_10/2020</t>
  </si>
  <si>
    <t>DISJUNTOR MONOPOLAR TIPO DIN, CORRENTE NOMINAL DE 10A - FORNECIMENTO E INSTALAÇÃO. AF_10/2020</t>
  </si>
  <si>
    <t>ELETRODUTO FLEXÍVEL CORRUGADO, PVC, DN 25 MM (3/4"), PARA CIRCUITOS TERMINAIS, INSTALADO EM PAREDE - FORNECIMENTO E INSTALAÇÃO. AF_03/2023</t>
  </si>
  <si>
    <t>ELETRODUTO FLEXÍVEL CORRUGADO, PVC, DN 32 MM (1"), PARA CIRCUITOS TERMINAIS, INSTALADO EM LAJE - FORNECIMENTO E INSTALAÇÃO. AF_03/2023</t>
  </si>
  <si>
    <t>QUADRO DE DISTRIBUIÇÃO DE ENERGIA EM CHAPA DE AÇO GALVANIZADO, DE SOBREPOR, COM BARRAMENTO TRIFÁSICO, PARA 18 DISJUNTORES DIN 100A - FORNECIMENTO E INSTALAÇÃO. AF_10/2020</t>
  </si>
  <si>
    <t>CRONOGRAMA</t>
  </si>
  <si>
    <t>ESTACA BROCA DE CONCRETO, DIÂMETRO DE 25CM, ESCAVAÇÃO MANUAL COM TRADO CONCHA, COM ARMADURA DE ARRANQUE. AF_05/2020</t>
  </si>
  <si>
    <t>PEITORIL LINEAR EM GRANITO OU MÁRMORE, L = 15CM, COMPRIMENTO DE ATÉ 2M, ASSENTADO COM ARGAMASSA 1:6 COM ADITIVO. AF_11/2020</t>
  </si>
  <si>
    <t>SUMIDOURO RETANGULAR, EM ALVENARIA COM BLOCOS DE CONCRETO, DIMENSÕES INTERNAS: 1,0 X 3,0 X H=3,0 M, ÁREA DE INFILTRAÇÃO: 25 M² (PARA 10 CONTRIBUINTES). AF_12/2020</t>
  </si>
  <si>
    <t>Bancos</t>
  </si>
  <si>
    <t>Endereço:Comunidade do Cabeceira do Lontra, Nova Esperança do Sudoeste - PR, 85635-000</t>
  </si>
  <si>
    <t>Área: 180,00 m²</t>
  </si>
  <si>
    <t xml:space="preserve"> 1 </t>
  </si>
  <si>
    <t xml:space="preserve"> 2 </t>
  </si>
  <si>
    <t xml:space="preserve"> 3 </t>
  </si>
  <si>
    <t xml:space="preserve"> 3.3 </t>
  </si>
  <si>
    <t xml:space="preserve"> 101174 </t>
  </si>
  <si>
    <t xml:space="preserve"> 3.4 </t>
  </si>
  <si>
    <t xml:space="preserve"> 3.5 </t>
  </si>
  <si>
    <t xml:space="preserve"> 3.6 </t>
  </si>
  <si>
    <t xml:space="preserve"> 3.7 </t>
  </si>
  <si>
    <t xml:space="preserve"> 3.8 </t>
  </si>
  <si>
    <t xml:space="preserve"> 3.9 </t>
  </si>
  <si>
    <t xml:space="preserve"> 3.10 </t>
  </si>
  <si>
    <t xml:space="preserve"> 3.11 </t>
  </si>
  <si>
    <t xml:space="preserve"> 3.12 </t>
  </si>
  <si>
    <t xml:space="preserve"> 3.13 </t>
  </si>
  <si>
    <t xml:space="preserve"> 3.14 </t>
  </si>
  <si>
    <t xml:space="preserve"> 3.15 </t>
  </si>
  <si>
    <t xml:space="preserve"> 4 </t>
  </si>
  <si>
    <t xml:space="preserve"> 6 </t>
  </si>
  <si>
    <t xml:space="preserve"> 7 </t>
  </si>
  <si>
    <t xml:space="preserve"> 8 </t>
  </si>
  <si>
    <t xml:space="preserve"> 9 </t>
  </si>
  <si>
    <t xml:space="preserve"> 9.5 </t>
  </si>
  <si>
    <t xml:space="preserve"> 9.6 </t>
  </si>
  <si>
    <t xml:space="preserve"> 101965 </t>
  </si>
  <si>
    <t xml:space="preserve"> 10 </t>
  </si>
  <si>
    <t xml:space="preserve"> 11 </t>
  </si>
  <si>
    <t xml:space="preserve"> 12 </t>
  </si>
  <si>
    <t xml:space="preserve"> 13 </t>
  </si>
  <si>
    <t xml:space="preserve"> 13.1 </t>
  </si>
  <si>
    <t xml:space="preserve"> 13.2 </t>
  </si>
  <si>
    <t xml:space="preserve"> 13.3 </t>
  </si>
  <si>
    <t xml:space="preserve"> 13.4 </t>
  </si>
  <si>
    <t xml:space="preserve"> 13.5 </t>
  </si>
  <si>
    <t xml:space="preserve"> 13.6 </t>
  </si>
  <si>
    <t xml:space="preserve"> 00039210 </t>
  </si>
  <si>
    <t>ARRUELA EM ALUMINIO, COM ROSCA, DE 1", PARA ELETRODUTO</t>
  </si>
  <si>
    <t xml:space="preserve"> 13.7 </t>
  </si>
  <si>
    <t xml:space="preserve"> 00039176 </t>
  </si>
  <si>
    <t>BUCHA EM ALUMINIO, COM ROSCA, DE 1", PARA ELETRODUTO</t>
  </si>
  <si>
    <t xml:space="preserve"> 13.8 </t>
  </si>
  <si>
    <t xml:space="preserve"> 00001872 </t>
  </si>
  <si>
    <t>CAIXA DE PASSAGEM, EM PVC, DE 4" X 2", PARA ELETRODUTO FLEXIVEL CORRUGADO</t>
  </si>
  <si>
    <t xml:space="preserve"> 13.9 </t>
  </si>
  <si>
    <t xml:space="preserve"> 00012001 </t>
  </si>
  <si>
    <t>CAIXA OCTOGONAL DE FUNDO MOVEL, EM PVC, DE 4" X 4", PARA ELETRODUTO FLEXIVEL CORRUGADO</t>
  </si>
  <si>
    <t xml:space="preserve"> 13.10 </t>
  </si>
  <si>
    <t xml:space="preserve"> 00001880 </t>
  </si>
  <si>
    <t>CURVA 135 GRAUS, DE PVC RIGIDO ROSCAVEL, DE 1", PARA ELETRODUTO</t>
  </si>
  <si>
    <t xml:space="preserve"> 13.11 </t>
  </si>
  <si>
    <t xml:space="preserve"> 00001879 </t>
  </si>
  <si>
    <t>CURVA 90 GRAUS, LONGA, DE PVC RIGIDO ROSCAVEL, DE 3/4", PARA ELETRODUTO</t>
  </si>
  <si>
    <t xml:space="preserve"> 13.12 </t>
  </si>
  <si>
    <t xml:space="preserve"> 00001892 </t>
  </si>
  <si>
    <t>LUVA EM PVC RIGIDO ROSCAVEL, DE 1", PARA ELETRODUTO</t>
  </si>
  <si>
    <t xml:space="preserve"> 13.13 </t>
  </si>
  <si>
    <t xml:space="preserve"> 00000404 </t>
  </si>
  <si>
    <t>FITA ISOLANTE DE BORRACHA AUTOFUSAO, USO ATE 69 KV (ALTA TENSAO)</t>
  </si>
  <si>
    <t xml:space="preserve"> 13.14 </t>
  </si>
  <si>
    <t xml:space="preserve"> 91926 </t>
  </si>
  <si>
    <t xml:space="preserve"> 13.15 </t>
  </si>
  <si>
    <t xml:space="preserve"> 91932 </t>
  </si>
  <si>
    <t xml:space="preserve"> 13.16 </t>
  </si>
  <si>
    <t xml:space="preserve"> 00002678 </t>
  </si>
  <si>
    <t>ELETRODUTO DE PVC RIGIDO SOLDAVEL, CLASSE B, DE 25 MM</t>
  </si>
  <si>
    <t xml:space="preserve"> 13.17 </t>
  </si>
  <si>
    <t xml:space="preserve"> 00038075 </t>
  </si>
  <si>
    <t>TOMADA 2P+T 20A 250V, CONJUNTO MONTADO PARA EMBUTIR 4" X 2" (PLACA + SUPORTE + MODULO)</t>
  </si>
  <si>
    <t xml:space="preserve"> 13.18 </t>
  </si>
  <si>
    <t xml:space="preserve"> 00038078 </t>
  </si>
  <si>
    <t>INTERRUPTOR PARALELO + TOMADA 2P+T 10A, 250V, CONJUNTO MONTADO PARA EMBUTIR 4" X 2" (PLACA + SUPORTE + MODULOS)</t>
  </si>
  <si>
    <t xml:space="preserve"> 13.19 </t>
  </si>
  <si>
    <t xml:space="preserve"> 00038077 </t>
  </si>
  <si>
    <t>INTERRUPTOR SIMPLES + TOMADA 2P+T 10A, 250V, CONJUNTO MONTADO PARA EMBUTIR 4" X 2" (PLACA + SUPORTE + MODULOS)</t>
  </si>
  <si>
    <t xml:space="preserve"> 13.20 </t>
  </si>
  <si>
    <t xml:space="preserve"> 91953 </t>
  </si>
  <si>
    <t xml:space="preserve"> 13.21 </t>
  </si>
  <si>
    <t xml:space="preserve"> 93667 </t>
  </si>
  <si>
    <t xml:space="preserve"> 13.22 </t>
  </si>
  <si>
    <t xml:space="preserve"> 93653 </t>
  </si>
  <si>
    <t xml:space="preserve"> 13.23 </t>
  </si>
  <si>
    <t xml:space="preserve"> 91854 </t>
  </si>
  <si>
    <t xml:space="preserve"> 13.24 </t>
  </si>
  <si>
    <t xml:space="preserve"> 91846 </t>
  </si>
  <si>
    <t xml:space="preserve"> 13.25 </t>
  </si>
  <si>
    <t xml:space="preserve"> 101878 </t>
  </si>
  <si>
    <t xml:space="preserve"> 14 </t>
  </si>
  <si>
    <t xml:space="preserve"> 14.1 </t>
  </si>
  <si>
    <t xml:space="preserve"> 14.2 </t>
  </si>
  <si>
    <t xml:space="preserve"> 14.3 </t>
  </si>
  <si>
    <t xml:space="preserve"> 14.4 </t>
  </si>
  <si>
    <t xml:space="preserve"> 15 </t>
  </si>
  <si>
    <t xml:space="preserve"> 15.1 </t>
  </si>
  <si>
    <t xml:space="preserve"> 15.2 </t>
  </si>
  <si>
    <t xml:space="preserve"> 15.3 </t>
  </si>
  <si>
    <t xml:space="preserve"> 15.4 </t>
  </si>
  <si>
    <t xml:space="preserve"> 15.5 </t>
  </si>
  <si>
    <t xml:space="preserve"> 15.6 </t>
  </si>
  <si>
    <t xml:space="preserve"> 15.7 </t>
  </si>
  <si>
    <t xml:space="preserve"> 15.8 </t>
  </si>
  <si>
    <t xml:space="preserve"> 15.9 </t>
  </si>
  <si>
    <t xml:space="preserve"> 15.10 </t>
  </si>
  <si>
    <t xml:space="preserve"> 15.11 </t>
  </si>
  <si>
    <t xml:space="preserve"> 15.12 </t>
  </si>
  <si>
    <t xml:space="preserve"> 15.13 </t>
  </si>
  <si>
    <t xml:space="preserve"> 15.14 </t>
  </si>
  <si>
    <t xml:space="preserve"> 15.15 </t>
  </si>
  <si>
    <t xml:space="preserve"> 15.16 </t>
  </si>
  <si>
    <t xml:space="preserve"> 15.17 </t>
  </si>
  <si>
    <t xml:space="preserve"> 15.18 </t>
  </si>
  <si>
    <t xml:space="preserve"> 15.19 </t>
  </si>
  <si>
    <t xml:space="preserve"> 15.20 </t>
  </si>
  <si>
    <t xml:space="preserve"> 98099 </t>
  </si>
  <si>
    <t xml:space="preserve"> 16 </t>
  </si>
  <si>
    <t xml:space="preserve"> 16.1 </t>
  </si>
  <si>
    <t xml:space="preserve"> 16.2 </t>
  </si>
  <si>
    <t xml:space="preserve"> 061458 </t>
  </si>
  <si>
    <t>SEDOP</t>
  </si>
  <si>
    <t>Painel em ACM - Estruturado (fachadas)</t>
  </si>
  <si>
    <t>M.O. Unit. C/ BDI</t>
  </si>
  <si>
    <t>M.O. Total C/ BDI</t>
  </si>
  <si>
    <t>Total Mão de Obra</t>
  </si>
  <si>
    <t>MAT. Unit. C/ BDI</t>
  </si>
  <si>
    <t>MAT. Total C/ BDI</t>
  </si>
  <si>
    <t>5.1</t>
  </si>
  <si>
    <t>5.2</t>
  </si>
  <si>
    <t>5.3</t>
  </si>
  <si>
    <t xml:space="preserve">SINAPI - 07/2023 - Paraná
SBC - 09/2023 - Paraná
ORSE - 06/2023 - Sergipe
SEDOP - 05/2023 - Pará
CPOS/CDHU - 08/2023 - São Paulo
AGESUL - 01/2023 - Mato Grosso do Sul
</t>
  </si>
  <si>
    <t>B.D.I. 25,92%</t>
  </si>
  <si>
    <t>MELHORIAS E AMPLIAÇÃO DO CENTRO DE ATIVIDADES
CABECEIRA DO LONTRA</t>
  </si>
  <si>
    <t>Total Material</t>
  </si>
  <si>
    <t>TOTAL</t>
  </si>
  <si>
    <t>DESC</t>
  </si>
  <si>
    <t>__________________________________________</t>
  </si>
  <si>
    <t>CONSORA CONSTRUTORA LTDA</t>
  </si>
  <si>
    <t>CNPJ 46.812.148/0001-21</t>
  </si>
  <si>
    <t>FÁBIO ROBERTO SORANSO</t>
  </si>
  <si>
    <t>ADMINISTRADOR</t>
  </si>
  <si>
    <t>CPF 095.599.139-05</t>
  </si>
  <si>
    <t>RG 10.226.276-0</t>
  </si>
  <si>
    <t>ENGENHEIRO CIVIL CREA-PR 162.728/D</t>
  </si>
  <si>
    <t>SALTO DO LONTRA, 08 DE ABRIL DE 2024.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</si>
</sst>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00"/>
    <numFmt numFmtId="165" formatCode="#,##0.00_);[Red]\-#,##0.00;"/>
    <numFmt numFmtId="166" formatCode="_(* #,##0.00_);_(* \(#,##0.00\);_(* &quot;-&quot;??_);_(@_)"/>
    <numFmt numFmtId="167" formatCode="0.000000%"/>
  </numFmts>
  <fonts count="30" x14ac:knownFonts="1">
    <font>
      <sz val="11"/>
      <name val="Arial"/>
      <family val="1"/>
    </font>
    <font>
      <b/>
      <sz val="11"/>
      <name val="Arial"/>
      <family val="1"/>
    </font>
    <font>
      <b/>
      <sz val="11"/>
      <name val="Arial"/>
      <family val="1"/>
    </font>
    <font>
      <b/>
      <sz val="10"/>
      <color rgb="FF000000"/>
      <name val="Arial"/>
      <family val="1"/>
    </font>
    <font>
      <sz val="10"/>
      <color rgb="FF000000"/>
      <name val="Arial"/>
      <family val="1"/>
    </font>
    <font>
      <b/>
      <sz val="10"/>
      <name val="Arial"/>
      <family val="1"/>
    </font>
    <font>
      <b/>
      <sz val="10"/>
      <name val="Arial"/>
      <family val="1"/>
    </font>
    <font>
      <b/>
      <sz val="10"/>
      <name val="Arial"/>
      <family val="1"/>
    </font>
    <font>
      <sz val="10"/>
      <name val="Arial"/>
      <family val="1"/>
    </font>
    <font>
      <sz val="10"/>
      <name val="Arial"/>
      <family val="1"/>
    </font>
    <font>
      <sz val="11"/>
      <color indexed="8"/>
      <name val="Calibri"/>
      <family val="2"/>
    </font>
    <font>
      <b/>
      <sz val="8"/>
      <name val="Calibri"/>
      <family val="2"/>
    </font>
    <font>
      <sz val="8"/>
      <name val="Calibri"/>
      <family val="2"/>
    </font>
    <font>
      <sz val="10"/>
      <name val="Arial"/>
      <family val="2"/>
    </font>
    <font>
      <sz val="6"/>
      <name val="Calibri"/>
      <family val="2"/>
    </font>
    <font>
      <b/>
      <sz val="6"/>
      <name val="Calibri"/>
      <family val="2"/>
    </font>
    <font>
      <b/>
      <sz val="7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7"/>
      <name val="Calibri"/>
      <family val="2"/>
    </font>
    <font>
      <b/>
      <sz val="10"/>
      <name val="Arial"/>
      <family val="2"/>
    </font>
    <font>
      <b/>
      <sz val="18"/>
      <name val="Calibri"/>
      <family val="2"/>
    </font>
    <font>
      <sz val="11"/>
      <color rgb="FF000000"/>
      <name val="Calibri"/>
      <family val="2"/>
    </font>
    <font>
      <sz val="24"/>
      <color rgb="FFFF0000"/>
      <name val="Calibri"/>
      <family val="2"/>
    </font>
    <font>
      <sz val="8"/>
      <name val="Arial"/>
      <family val="1"/>
    </font>
    <font>
      <b/>
      <sz val="8"/>
      <name val="Arial"/>
      <family val="1"/>
    </font>
    <font>
      <sz val="11"/>
      <name val="Arial"/>
      <family val="1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1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8ECF6"/>
      </patternFill>
    </fill>
    <fill>
      <patternFill patternType="solid">
        <fgColor rgb="FFDFF0D8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7F3DF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CCCCCC"/>
      </left>
      <right/>
      <top style="thin">
        <color rgb="FFCCCCCC"/>
      </top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/>
      <diagonal/>
    </border>
    <border>
      <left style="thin">
        <color rgb="FFCCCCCC"/>
      </left>
      <right/>
      <top/>
      <bottom style="thin">
        <color rgb="FFCCCCCC"/>
      </bottom>
      <diagonal/>
    </border>
    <border>
      <left style="thin">
        <color rgb="FFCCCCCC"/>
      </left>
      <right style="thin">
        <color rgb="FFCCCCCC"/>
      </right>
      <top/>
      <bottom style="thin">
        <color rgb="FFCCCCCC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10" fillId="0" borderId="0"/>
    <xf numFmtId="43" fontId="13" fillId="0" borderId="0" applyFill="0" applyBorder="0" applyAlignment="0" applyProtection="0"/>
    <xf numFmtId="44" fontId="20" fillId="0" borderId="0" applyFill="0" applyBorder="0" applyAlignment="0" applyProtection="0"/>
    <xf numFmtId="44" fontId="26" fillId="0" borderId="0" applyFont="0" applyFill="0" applyBorder="0" applyAlignment="0" applyProtection="0"/>
  </cellStyleXfs>
  <cellXfs count="162">
    <xf numFmtId="0" fontId="0" fillId="0" borderId="0" xfId="0"/>
    <xf numFmtId="0" fontId="5" fillId="5" borderId="0" xfId="0" applyFont="1" applyFill="1" applyAlignment="1">
      <alignment horizontal="left" vertical="top" wrapText="1"/>
    </xf>
    <xf numFmtId="0" fontId="6" fillId="6" borderId="0" xfId="0" applyFont="1" applyFill="1" applyAlignment="1">
      <alignment horizontal="center" vertical="top" wrapText="1"/>
    </xf>
    <xf numFmtId="0" fontId="7" fillId="7" borderId="0" xfId="0" applyFont="1" applyFill="1" applyAlignment="1">
      <alignment horizontal="right" vertical="top" wrapText="1"/>
    </xf>
    <xf numFmtId="0" fontId="8" fillId="8" borderId="0" xfId="0" applyFont="1" applyFill="1" applyAlignment="1">
      <alignment horizontal="left" vertical="top" wrapText="1"/>
    </xf>
    <xf numFmtId="0" fontId="9" fillId="9" borderId="0" xfId="0" applyFont="1" applyFill="1" applyAlignment="1">
      <alignment horizontal="center" vertical="top" wrapText="1"/>
    </xf>
    <xf numFmtId="0" fontId="22" fillId="10" borderId="0" xfId="1" applyFont="1" applyFill="1"/>
    <xf numFmtId="10" fontId="22" fillId="10" borderId="0" xfId="1" applyNumberFormat="1" applyFont="1" applyFill="1"/>
    <xf numFmtId="165" fontId="22" fillId="10" borderId="0" xfId="1" applyNumberFormat="1" applyFont="1" applyFill="1"/>
    <xf numFmtId="164" fontId="14" fillId="10" borderId="2" xfId="1" quotePrefix="1" applyNumberFormat="1" applyFont="1" applyFill="1" applyBorder="1" applyAlignment="1">
      <alignment horizontal="center" vertical="top"/>
    </xf>
    <xf numFmtId="10" fontId="15" fillId="10" borderId="6" xfId="1" applyNumberFormat="1" applyFont="1" applyFill="1" applyBorder="1" applyAlignment="1">
      <alignment horizontal="right"/>
    </xf>
    <xf numFmtId="10" fontId="15" fillId="10" borderId="2" xfId="1" applyNumberFormat="1" applyFont="1" applyFill="1" applyBorder="1" applyAlignment="1">
      <alignment horizontal="center"/>
    </xf>
    <xf numFmtId="0" fontId="14" fillId="10" borderId="0" xfId="1" applyFont="1" applyFill="1"/>
    <xf numFmtId="164" fontId="11" fillId="10" borderId="4" xfId="1" applyNumberFormat="1" applyFont="1" applyFill="1" applyBorder="1" applyAlignment="1">
      <alignment horizontal="center" vertical="center"/>
    </xf>
    <xf numFmtId="15" fontId="11" fillId="10" borderId="7" xfId="1" applyNumberFormat="1" applyFont="1" applyFill="1" applyBorder="1" applyAlignment="1">
      <alignment horizontal="center" vertical="center"/>
    </xf>
    <xf numFmtId="15" fontId="15" fillId="10" borderId="4" xfId="1" applyNumberFormat="1" applyFont="1" applyFill="1" applyBorder="1" applyAlignment="1">
      <alignment horizontal="center" vertical="center"/>
    </xf>
    <xf numFmtId="15" fontId="17" fillId="10" borderId="0" xfId="1" applyNumberFormat="1" applyFont="1" applyFill="1" applyAlignment="1">
      <alignment horizontal="center" vertical="center"/>
    </xf>
    <xf numFmtId="164" fontId="11" fillId="10" borderId="8" xfId="1" applyNumberFormat="1" applyFont="1" applyFill="1" applyBorder="1" applyAlignment="1">
      <alignment horizontal="center" vertical="center"/>
    </xf>
    <xf numFmtId="15" fontId="11" fillId="10" borderId="9" xfId="1" applyNumberFormat="1" applyFont="1" applyFill="1" applyBorder="1" applyAlignment="1">
      <alignment horizontal="center" vertical="center"/>
    </xf>
    <xf numFmtId="15" fontId="15" fillId="10" borderId="8" xfId="1" applyNumberFormat="1" applyFont="1" applyFill="1" applyBorder="1" applyAlignment="1">
      <alignment horizontal="center" vertical="center"/>
    </xf>
    <xf numFmtId="15" fontId="17" fillId="10" borderId="0" xfId="1" applyNumberFormat="1" applyFont="1" applyFill="1" applyAlignment="1">
      <alignment horizontal="justify" vertical="justify"/>
    </xf>
    <xf numFmtId="0" fontId="18" fillId="10" borderId="10" xfId="1" applyFont="1" applyFill="1" applyBorder="1" applyAlignment="1" applyProtection="1">
      <alignment horizontal="left" vertical="center" wrapText="1"/>
      <protection locked="0"/>
    </xf>
    <xf numFmtId="10" fontId="18" fillId="10" borderId="10" xfId="1" applyNumberFormat="1" applyFont="1" applyFill="1" applyBorder="1" applyAlignment="1">
      <alignment horizontal="right" vertical="center" wrapText="1"/>
    </xf>
    <xf numFmtId="165" fontId="18" fillId="10" borderId="10" xfId="1" applyNumberFormat="1" applyFont="1" applyFill="1" applyBorder="1" applyAlignment="1">
      <alignment horizontal="right" vertical="center" wrapText="1"/>
    </xf>
    <xf numFmtId="10" fontId="18" fillId="11" borderId="10" xfId="1" applyNumberFormat="1" applyFont="1" applyFill="1" applyBorder="1" applyAlignment="1" applyProtection="1">
      <alignment horizontal="right" vertical="center" wrapText="1"/>
      <protection locked="0"/>
    </xf>
    <xf numFmtId="0" fontId="22" fillId="10" borderId="0" xfId="1" applyFont="1" applyFill="1" applyAlignment="1">
      <alignment vertical="center" wrapText="1"/>
    </xf>
    <xf numFmtId="10" fontId="22" fillId="10" borderId="0" xfId="1" applyNumberFormat="1" applyFont="1" applyFill="1" applyAlignment="1">
      <alignment vertical="center" wrapText="1"/>
    </xf>
    <xf numFmtId="165" fontId="18" fillId="10" borderId="11" xfId="1" applyNumberFormat="1" applyFont="1" applyFill="1" applyBorder="1" applyAlignment="1">
      <alignment horizontal="right" vertical="center" wrapText="1"/>
    </xf>
    <xf numFmtId="10" fontId="18" fillId="11" borderId="11" xfId="1" applyNumberFormat="1" applyFont="1" applyFill="1" applyBorder="1" applyAlignment="1" applyProtection="1">
      <alignment horizontal="right" vertical="center" wrapText="1"/>
      <protection locked="0"/>
    </xf>
    <xf numFmtId="164" fontId="12" fillId="11" borderId="11" xfId="1" applyNumberFormat="1" applyFont="1" applyFill="1" applyBorder="1" applyAlignment="1">
      <alignment horizontal="center" vertical="center" wrapText="1"/>
    </xf>
    <xf numFmtId="17" fontId="18" fillId="10" borderId="11" xfId="1" applyNumberFormat="1" applyFont="1" applyFill="1" applyBorder="1" applyAlignment="1" applyProtection="1">
      <alignment horizontal="left" vertical="center" wrapText="1"/>
      <protection locked="0"/>
    </xf>
    <xf numFmtId="10" fontId="18" fillId="10" borderId="11" xfId="1" applyNumberFormat="1" applyFont="1" applyFill="1" applyBorder="1" applyAlignment="1">
      <alignment horizontal="right" vertical="center" wrapText="1"/>
    </xf>
    <xf numFmtId="164" fontId="12" fillId="11" borderId="10" xfId="1" applyNumberFormat="1" applyFont="1" applyFill="1" applyBorder="1" applyAlignment="1">
      <alignment horizontal="center" vertical="center" wrapText="1"/>
    </xf>
    <xf numFmtId="10" fontId="18" fillId="10" borderId="12" xfId="1" applyNumberFormat="1" applyFont="1" applyFill="1" applyBorder="1" applyAlignment="1">
      <alignment horizontal="right" vertical="center" wrapText="1"/>
    </xf>
    <xf numFmtId="165" fontId="18" fillId="10" borderId="12" xfId="1" applyNumberFormat="1" applyFont="1" applyFill="1" applyBorder="1" applyAlignment="1">
      <alignment horizontal="right"/>
    </xf>
    <xf numFmtId="10" fontId="18" fillId="10" borderId="12" xfId="1" applyNumberFormat="1" applyFont="1" applyFill="1" applyBorder="1" applyAlignment="1">
      <alignment horizontal="right"/>
    </xf>
    <xf numFmtId="44" fontId="17" fillId="11" borderId="11" xfId="3" applyFont="1" applyFill="1" applyBorder="1" applyAlignment="1" applyProtection="1">
      <alignment horizontal="right"/>
    </xf>
    <xf numFmtId="167" fontId="18" fillId="10" borderId="11" xfId="1" applyNumberFormat="1" applyFont="1" applyFill="1" applyBorder="1" applyAlignment="1">
      <alignment horizontal="right"/>
    </xf>
    <xf numFmtId="10" fontId="18" fillId="10" borderId="16" xfId="1" quotePrefix="1" applyNumberFormat="1" applyFont="1" applyFill="1" applyBorder="1" applyAlignment="1">
      <alignment horizontal="right"/>
    </xf>
    <xf numFmtId="4" fontId="18" fillId="10" borderId="16" xfId="1" applyNumberFormat="1" applyFont="1" applyFill="1" applyBorder="1" applyAlignment="1">
      <alignment horizontal="right"/>
    </xf>
    <xf numFmtId="165" fontId="18" fillId="10" borderId="16" xfId="1" applyNumberFormat="1" applyFont="1" applyFill="1" applyBorder="1" applyAlignment="1" applyProtection="1">
      <alignment horizontal="right"/>
      <protection locked="0"/>
    </xf>
    <xf numFmtId="0" fontId="12" fillId="10" borderId="0" xfId="1" applyFont="1" applyFill="1"/>
    <xf numFmtId="164" fontId="12" fillId="10" borderId="0" xfId="1" applyNumberFormat="1" applyFont="1" applyFill="1" applyAlignment="1">
      <alignment horizontal="center" vertical="top"/>
    </xf>
    <xf numFmtId="0" fontId="12" fillId="10" borderId="0" xfId="1" applyFont="1" applyFill="1" applyAlignment="1">
      <alignment horizontal="left" vertical="justify"/>
    </xf>
    <xf numFmtId="10" fontId="12" fillId="10" borderId="0" xfId="1" applyNumberFormat="1" applyFont="1" applyFill="1" applyAlignment="1">
      <alignment horizontal="right"/>
    </xf>
    <xf numFmtId="165" fontId="12" fillId="10" borderId="0" xfId="1" applyNumberFormat="1" applyFont="1" applyFill="1" applyAlignment="1">
      <alignment horizontal="center"/>
    </xf>
    <xf numFmtId="10" fontId="12" fillId="10" borderId="0" xfId="1" applyNumberFormat="1" applyFont="1" applyFill="1" applyAlignment="1">
      <alignment horizontal="center"/>
    </xf>
    <xf numFmtId="165" fontId="12" fillId="10" borderId="0" xfId="1" applyNumberFormat="1" applyFont="1" applyFill="1"/>
    <xf numFmtId="165" fontId="12" fillId="10" borderId="0" xfId="1" quotePrefix="1" applyNumberFormat="1" applyFont="1" applyFill="1" applyAlignment="1">
      <alignment horizontal="center"/>
    </xf>
    <xf numFmtId="10" fontId="12" fillId="10" borderId="0" xfId="1" quotePrefix="1" applyNumberFormat="1" applyFont="1" applyFill="1" applyAlignment="1">
      <alignment horizontal="center"/>
    </xf>
    <xf numFmtId="164" fontId="22" fillId="10" borderId="0" xfId="1" applyNumberFormat="1" applyFont="1" applyFill="1" applyAlignment="1">
      <alignment horizontal="center" vertical="top"/>
    </xf>
    <xf numFmtId="0" fontId="22" fillId="10" borderId="0" xfId="1" applyFont="1" applyFill="1" applyAlignment="1">
      <alignment horizontal="left" vertical="justify"/>
    </xf>
    <xf numFmtId="0" fontId="12" fillId="11" borderId="10" xfId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right" vertical="top" wrapText="1"/>
    </xf>
    <xf numFmtId="0" fontId="4" fillId="4" borderId="1" xfId="0" applyFont="1" applyFill="1" applyBorder="1" applyAlignment="1">
      <alignment horizontal="right" vertical="top" wrapText="1"/>
    </xf>
    <xf numFmtId="0" fontId="4" fillId="4" borderId="1" xfId="0" applyFont="1" applyFill="1" applyBorder="1" applyAlignment="1">
      <alignment horizontal="left" vertical="top" wrapText="1"/>
    </xf>
    <xf numFmtId="0" fontId="4" fillId="4" borderId="1" xfId="0" applyFont="1" applyFill="1" applyBorder="1" applyAlignment="1">
      <alignment horizontal="center" vertical="top" wrapText="1"/>
    </xf>
    <xf numFmtId="4" fontId="4" fillId="4" borderId="1" xfId="0" applyNumberFormat="1" applyFont="1" applyFill="1" applyBorder="1" applyAlignment="1">
      <alignment horizontal="right" vertical="top" wrapText="1"/>
    </xf>
    <xf numFmtId="0" fontId="1" fillId="9" borderId="20" xfId="0" applyFont="1" applyFill="1" applyBorder="1" applyAlignment="1">
      <alignment horizontal="left" vertical="top" wrapText="1"/>
    </xf>
    <xf numFmtId="0" fontId="5" fillId="9" borderId="20" xfId="0" applyFont="1" applyFill="1" applyBorder="1" applyAlignment="1">
      <alignment horizontal="left" vertical="top" wrapText="1"/>
    </xf>
    <xf numFmtId="0" fontId="4" fillId="12" borderId="1" xfId="0" applyFont="1" applyFill="1" applyBorder="1" applyAlignment="1">
      <alignment horizontal="left" vertical="top" wrapText="1"/>
    </xf>
    <xf numFmtId="0" fontId="4" fillId="12" borderId="1" xfId="0" applyFont="1" applyFill="1" applyBorder="1" applyAlignment="1">
      <alignment horizontal="right" vertical="top" wrapText="1"/>
    </xf>
    <xf numFmtId="0" fontId="4" fillId="12" borderId="1" xfId="0" applyFont="1" applyFill="1" applyBorder="1" applyAlignment="1">
      <alignment horizontal="center" vertical="top" wrapText="1"/>
    </xf>
    <xf numFmtId="4" fontId="4" fillId="12" borderId="1" xfId="0" applyNumberFormat="1" applyFont="1" applyFill="1" applyBorder="1" applyAlignment="1">
      <alignment horizontal="right" vertical="top" wrapText="1"/>
    </xf>
    <xf numFmtId="4" fontId="3" fillId="3" borderId="1" xfId="0" applyNumberFormat="1" applyFont="1" applyFill="1" applyBorder="1" applyAlignment="1">
      <alignment horizontal="left" vertical="top" wrapText="1"/>
    </xf>
    <xf numFmtId="0" fontId="5" fillId="5" borderId="0" xfId="0" applyFont="1" applyFill="1" applyAlignment="1">
      <alignment horizontal="right" vertical="top"/>
    </xf>
    <xf numFmtId="4" fontId="20" fillId="0" borderId="0" xfId="0" applyNumberFormat="1" applyFont="1"/>
    <xf numFmtId="0" fontId="1" fillId="9" borderId="21" xfId="0" applyFont="1" applyFill="1" applyBorder="1" applyAlignment="1">
      <alignment vertical="top" wrapText="1"/>
    </xf>
    <xf numFmtId="0" fontId="25" fillId="9" borderId="0" xfId="0" applyFont="1" applyFill="1" applyAlignment="1">
      <alignment vertical="top" wrapText="1"/>
    </xf>
    <xf numFmtId="0" fontId="0" fillId="0" borderId="0" xfId="0"/>
    <xf numFmtId="0" fontId="3" fillId="14" borderId="1" xfId="0" applyFont="1" applyFill="1" applyBorder="1" applyAlignment="1">
      <alignment horizontal="left" vertical="top" wrapText="1"/>
    </xf>
    <xf numFmtId="0" fontId="3" fillId="14" borderId="1" xfId="0" applyFont="1" applyFill="1" applyBorder="1" applyAlignment="1">
      <alignment horizontal="right" vertical="top" wrapText="1"/>
    </xf>
    <xf numFmtId="4" fontId="3" fillId="14" borderId="1" xfId="0" applyNumberFormat="1" applyFont="1" applyFill="1" applyBorder="1" applyAlignment="1">
      <alignment horizontal="left" vertical="top" wrapText="1"/>
    </xf>
    <xf numFmtId="4" fontId="4" fillId="14" borderId="1" xfId="0" applyNumberFormat="1" applyFont="1" applyFill="1" applyBorder="1" applyAlignment="1">
      <alignment horizontal="right" vertical="top" wrapText="1"/>
    </xf>
    <xf numFmtId="0" fontId="0" fillId="15" borderId="0" xfId="0" applyFill="1"/>
    <xf numFmtId="0" fontId="1" fillId="9" borderId="20" xfId="0" applyFont="1" applyFill="1" applyBorder="1" applyAlignment="1">
      <alignment vertical="top" wrapText="1"/>
    </xf>
    <xf numFmtId="0" fontId="0" fillId="0" borderId="20" xfId="0" applyBorder="1"/>
    <xf numFmtId="0" fontId="28" fillId="14" borderId="20" xfId="0" applyFont="1" applyFill="1" applyBorder="1" applyAlignment="1">
      <alignment horizontal="left" vertical="top" wrapText="1"/>
    </xf>
    <xf numFmtId="0" fontId="28" fillId="14" borderId="20" xfId="0" applyFont="1" applyFill="1" applyBorder="1" applyAlignment="1">
      <alignment horizontal="right" vertical="top" wrapText="1"/>
    </xf>
    <xf numFmtId="0" fontId="4" fillId="15" borderId="20" xfId="0" applyFont="1" applyFill="1" applyBorder="1" applyAlignment="1">
      <alignment horizontal="left" vertical="top" wrapText="1"/>
    </xf>
    <xf numFmtId="0" fontId="4" fillId="15" borderId="20" xfId="0" applyFont="1" applyFill="1" applyBorder="1" applyAlignment="1">
      <alignment horizontal="right" vertical="top" wrapText="1"/>
    </xf>
    <xf numFmtId="0" fontId="4" fillId="15" borderId="20" xfId="0" applyFont="1" applyFill="1" applyBorder="1" applyAlignment="1">
      <alignment horizontal="center" vertical="top" wrapText="1"/>
    </xf>
    <xf numFmtId="0" fontId="9" fillId="9" borderId="20" xfId="0" applyFont="1" applyFill="1" applyBorder="1" applyAlignment="1">
      <alignment horizontal="center" vertical="top" wrapText="1"/>
    </xf>
    <xf numFmtId="44" fontId="28" fillId="14" borderId="20" xfId="4" applyFont="1" applyFill="1" applyBorder="1" applyAlignment="1">
      <alignment horizontal="left" vertical="top" wrapText="1"/>
    </xf>
    <xf numFmtId="44" fontId="29" fillId="14" borderId="20" xfId="4" applyFont="1" applyFill="1" applyBorder="1"/>
    <xf numFmtId="44" fontId="4" fillId="15" borderId="20" xfId="4" applyFont="1" applyFill="1" applyBorder="1" applyAlignment="1">
      <alignment horizontal="right" vertical="top" wrapText="1"/>
    </xf>
    <xf numFmtId="44" fontId="28" fillId="15" borderId="20" xfId="4" applyFont="1" applyFill="1" applyBorder="1" applyAlignment="1">
      <alignment horizontal="left" vertical="top" wrapText="1"/>
    </xf>
    <xf numFmtId="44" fontId="0" fillId="15" borderId="20" xfId="4" applyFont="1" applyFill="1" applyBorder="1"/>
    <xf numFmtId="44" fontId="4" fillId="14" borderId="20" xfId="4" applyFont="1" applyFill="1" applyBorder="1" applyAlignment="1">
      <alignment horizontal="right" vertical="top" wrapText="1"/>
    </xf>
    <xf numFmtId="44" fontId="20" fillId="13" borderId="20" xfId="4" applyFont="1" applyFill="1" applyBorder="1"/>
    <xf numFmtId="44" fontId="29" fillId="13" borderId="20" xfId="4" applyFont="1" applyFill="1" applyBorder="1"/>
    <xf numFmtId="0" fontId="13" fillId="0" borderId="0" xfId="0" applyFont="1" applyAlignment="1">
      <alignment horizontal="justify" vertical="center"/>
    </xf>
    <xf numFmtId="0" fontId="28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/>
    </xf>
    <xf numFmtId="0" fontId="23" fillId="10" borderId="0" xfId="1" applyFont="1" applyFill="1" applyAlignment="1">
      <alignment vertical="justify"/>
    </xf>
    <xf numFmtId="0" fontId="23" fillId="10" borderId="0" xfId="1" quotePrefix="1" applyFont="1" applyFill="1" applyAlignment="1">
      <alignment vertical="justify"/>
    </xf>
    <xf numFmtId="0" fontId="21" fillId="10" borderId="0" xfId="1" applyFont="1" applyFill="1" applyAlignment="1">
      <alignment vertical="justify"/>
    </xf>
    <xf numFmtId="0" fontId="29" fillId="13" borderId="20" xfId="0" applyFont="1" applyFill="1" applyBorder="1" applyAlignment="1">
      <alignment horizontal="center"/>
    </xf>
    <xf numFmtId="0" fontId="1" fillId="9" borderId="20" xfId="0" applyFont="1" applyFill="1" applyBorder="1" applyAlignment="1">
      <alignment horizontal="right" vertical="top" wrapText="1"/>
    </xf>
    <xf numFmtId="0" fontId="1" fillId="9" borderId="20" xfId="0" applyFont="1" applyFill="1" applyBorder="1" applyAlignment="1">
      <alignment horizontal="center" vertical="top" wrapText="1"/>
    </xf>
    <xf numFmtId="0" fontId="0" fillId="0" borderId="20" xfId="0" applyBorder="1" applyAlignment="1">
      <alignment horizontal="center"/>
    </xf>
    <xf numFmtId="0" fontId="5" fillId="9" borderId="20" xfId="0" applyFont="1" applyFill="1" applyBorder="1" applyAlignment="1">
      <alignment horizontal="center" vertical="top" wrapText="1"/>
    </xf>
    <xf numFmtId="0" fontId="1" fillId="9" borderId="20" xfId="0" applyFont="1" applyFill="1" applyBorder="1" applyAlignment="1">
      <alignment horizontal="left" vertical="top" wrapText="1"/>
    </xf>
    <xf numFmtId="0" fontId="5" fillId="9" borderId="20" xfId="0" applyFont="1" applyFill="1" applyBorder="1" applyAlignment="1">
      <alignment horizontal="left" vertical="top" wrapText="1"/>
    </xf>
    <xf numFmtId="0" fontId="25" fillId="9" borderId="20" xfId="0" applyFont="1" applyFill="1" applyBorder="1" applyAlignment="1">
      <alignment horizontal="left" vertical="top" wrapText="1"/>
    </xf>
    <xf numFmtId="0" fontId="2" fillId="2" borderId="20" xfId="0" applyFont="1" applyFill="1" applyBorder="1" applyAlignment="1">
      <alignment horizontal="center" wrapText="1"/>
    </xf>
    <xf numFmtId="0" fontId="0" fillId="0" borderId="20" xfId="0" applyBorder="1"/>
    <xf numFmtId="0" fontId="1" fillId="9" borderId="27" xfId="0" applyFont="1" applyFill="1" applyBorder="1" applyAlignment="1">
      <alignment horizontal="center" vertical="top" wrapText="1"/>
    </xf>
    <xf numFmtId="0" fontId="1" fillId="9" borderId="29" xfId="0" applyFont="1" applyFill="1" applyBorder="1" applyAlignment="1">
      <alignment horizontal="center" vertical="top" wrapText="1"/>
    </xf>
    <xf numFmtId="0" fontId="1" fillId="9" borderId="1" xfId="0" applyFont="1" applyFill="1" applyBorder="1" applyAlignment="1">
      <alignment horizontal="left" vertical="top" wrapText="1"/>
    </xf>
    <xf numFmtId="0" fontId="1" fillId="9" borderId="1" xfId="0" applyFont="1" applyFill="1" applyBorder="1" applyAlignment="1">
      <alignment horizontal="right" vertical="top" wrapText="1"/>
    </xf>
    <xf numFmtId="0" fontId="1" fillId="9" borderId="1" xfId="0" applyFont="1" applyFill="1" applyBorder="1" applyAlignment="1">
      <alignment horizontal="center" vertical="top" wrapText="1"/>
    </xf>
    <xf numFmtId="0" fontId="1" fillId="9" borderId="26" xfId="0" applyFont="1" applyFill="1" applyBorder="1" applyAlignment="1">
      <alignment horizontal="center" vertical="top" wrapText="1"/>
    </xf>
    <xf numFmtId="0" fontId="1" fillId="9" borderId="28" xfId="0" applyFont="1" applyFill="1" applyBorder="1" applyAlignment="1">
      <alignment horizontal="center" vertical="top" wrapText="1"/>
    </xf>
    <xf numFmtId="0" fontId="5" fillId="9" borderId="17" xfId="0" applyFont="1" applyFill="1" applyBorder="1" applyAlignment="1">
      <alignment horizontal="center" vertical="top" wrapText="1"/>
    </xf>
    <xf numFmtId="0" fontId="5" fillId="9" borderId="18" xfId="0" applyFont="1" applyFill="1" applyBorder="1" applyAlignment="1">
      <alignment horizontal="center" vertical="top" wrapText="1"/>
    </xf>
    <xf numFmtId="0" fontId="5" fillId="9" borderId="19" xfId="0" applyFont="1" applyFill="1" applyBorder="1" applyAlignment="1">
      <alignment horizontal="center" vertical="top" wrapText="1"/>
    </xf>
    <xf numFmtId="0" fontId="5" fillId="9" borderId="23" xfId="0" applyFont="1" applyFill="1" applyBorder="1" applyAlignment="1">
      <alignment horizontal="center" vertical="top" wrapText="1"/>
    </xf>
    <xf numFmtId="0" fontId="5" fillId="9" borderId="24" xfId="0" applyFont="1" applyFill="1" applyBorder="1" applyAlignment="1">
      <alignment horizontal="center" vertical="top" wrapText="1"/>
    </xf>
    <xf numFmtId="0" fontId="5" fillId="9" borderId="25" xfId="0" applyFont="1" applyFill="1" applyBorder="1" applyAlignment="1">
      <alignment horizontal="center" vertical="top" wrapText="1"/>
    </xf>
    <xf numFmtId="0" fontId="1" fillId="9" borderId="21" xfId="0" applyFont="1" applyFill="1" applyBorder="1" applyAlignment="1">
      <alignment horizontal="left" vertical="top" wrapText="1"/>
    </xf>
    <xf numFmtId="0" fontId="1" fillId="9" borderId="22" xfId="0" applyFont="1" applyFill="1" applyBorder="1" applyAlignment="1">
      <alignment horizontal="left" vertical="top" wrapText="1"/>
    </xf>
    <xf numFmtId="0" fontId="5" fillId="9" borderId="21" xfId="0" applyFont="1" applyFill="1" applyBorder="1" applyAlignment="1">
      <alignment horizontal="left" vertical="top" wrapText="1"/>
    </xf>
    <xf numFmtId="0" fontId="5" fillId="9" borderId="22" xfId="0" applyFont="1" applyFill="1" applyBorder="1" applyAlignment="1">
      <alignment horizontal="left" vertical="top" wrapText="1"/>
    </xf>
    <xf numFmtId="0" fontId="25" fillId="9" borderId="17" xfId="0" applyFont="1" applyFill="1" applyBorder="1" applyAlignment="1">
      <alignment horizontal="left" vertical="top" wrapText="1"/>
    </xf>
    <xf numFmtId="0" fontId="25" fillId="9" borderId="19" xfId="0" applyFont="1" applyFill="1" applyBorder="1" applyAlignment="1">
      <alignment horizontal="left" vertical="top" wrapText="1"/>
    </xf>
    <xf numFmtId="0" fontId="2" fillId="2" borderId="0" xfId="0" applyFont="1" applyFill="1" applyAlignment="1">
      <alignment horizontal="center" wrapText="1"/>
    </xf>
    <xf numFmtId="0" fontId="0" fillId="0" borderId="0" xfId="0"/>
    <xf numFmtId="15" fontId="11" fillId="10" borderId="6" xfId="1" applyNumberFormat="1" applyFont="1" applyFill="1" applyBorder="1" applyAlignment="1">
      <alignment horizontal="center" vertical="center"/>
    </xf>
    <xf numFmtId="15" fontId="11" fillId="10" borderId="7" xfId="1" applyNumberFormat="1" applyFont="1" applyFill="1" applyBorder="1" applyAlignment="1">
      <alignment horizontal="center" vertical="center"/>
    </xf>
    <xf numFmtId="15" fontId="11" fillId="10" borderId="9" xfId="1" applyNumberFormat="1" applyFont="1" applyFill="1" applyBorder="1" applyAlignment="1">
      <alignment horizontal="center" vertical="center"/>
    </xf>
    <xf numFmtId="1" fontId="11" fillId="10" borderId="6" xfId="1" applyNumberFormat="1" applyFont="1" applyFill="1" applyBorder="1" applyAlignment="1" applyProtection="1">
      <alignment horizontal="center" vertical="center"/>
      <protection locked="0"/>
    </xf>
    <xf numFmtId="1" fontId="11" fillId="10" borderId="7" xfId="1" applyNumberFormat="1" applyFont="1" applyFill="1" applyBorder="1" applyAlignment="1" applyProtection="1">
      <alignment horizontal="center" vertical="center"/>
      <protection locked="0"/>
    </xf>
    <xf numFmtId="1" fontId="11" fillId="10" borderId="9" xfId="1" applyNumberFormat="1" applyFont="1" applyFill="1" applyBorder="1" applyAlignment="1" applyProtection="1">
      <alignment horizontal="center" vertical="center"/>
      <protection locked="0"/>
    </xf>
    <xf numFmtId="0" fontId="1" fillId="2" borderId="0" xfId="0" applyFont="1" applyFill="1" applyAlignment="1">
      <alignment horizontal="center" wrapText="1"/>
    </xf>
    <xf numFmtId="10" fontId="16" fillId="10" borderId="3" xfId="1" applyNumberFormat="1" applyFont="1" applyFill="1" applyBorder="1" applyAlignment="1">
      <alignment horizontal="center" vertical="center" wrapText="1"/>
    </xf>
    <xf numFmtId="10" fontId="16" fillId="10" borderId="0" xfId="1" applyNumberFormat="1" applyFont="1" applyFill="1" applyAlignment="1">
      <alignment horizontal="center" vertical="center" wrapText="1"/>
    </xf>
    <xf numFmtId="10" fontId="16" fillId="10" borderId="5" xfId="1" applyNumberFormat="1" applyFont="1" applyFill="1" applyBorder="1" applyAlignment="1">
      <alignment horizontal="center" vertical="center" wrapText="1"/>
    </xf>
    <xf numFmtId="0" fontId="25" fillId="9" borderId="23" xfId="0" applyFont="1" applyFill="1" applyBorder="1" applyAlignment="1">
      <alignment horizontal="center" vertical="top" wrapText="1"/>
    </xf>
    <xf numFmtId="0" fontId="25" fillId="9" borderId="24" xfId="0" applyFont="1" applyFill="1" applyBorder="1" applyAlignment="1">
      <alignment horizontal="center" vertical="top" wrapText="1"/>
    </xf>
    <xf numFmtId="0" fontId="25" fillId="9" borderId="25" xfId="0" applyFont="1" applyFill="1" applyBorder="1" applyAlignment="1">
      <alignment horizontal="center" vertical="top" wrapText="1"/>
    </xf>
    <xf numFmtId="0" fontId="1" fillId="9" borderId="17" xfId="0" applyFont="1" applyFill="1" applyBorder="1" applyAlignment="1">
      <alignment horizontal="center" vertical="top" wrapText="1"/>
    </xf>
    <xf numFmtId="0" fontId="1" fillId="9" borderId="18" xfId="0" applyFont="1" applyFill="1" applyBorder="1" applyAlignment="1">
      <alignment horizontal="center" vertical="top" wrapText="1"/>
    </xf>
    <xf numFmtId="0" fontId="1" fillId="9" borderId="19" xfId="0" applyFont="1" applyFill="1" applyBorder="1" applyAlignment="1">
      <alignment horizontal="center" vertical="top" wrapText="1"/>
    </xf>
    <xf numFmtId="0" fontId="1" fillId="9" borderId="30" xfId="0" applyFont="1" applyFill="1" applyBorder="1" applyAlignment="1">
      <alignment horizontal="center" vertical="top" wrapText="1"/>
    </xf>
    <xf numFmtId="0" fontId="1" fillId="9" borderId="0" xfId="0" applyFont="1" applyFill="1" applyAlignment="1">
      <alignment horizontal="center" vertical="top" wrapText="1"/>
    </xf>
    <xf numFmtId="0" fontId="1" fillId="9" borderId="31" xfId="0" applyFont="1" applyFill="1" applyBorder="1" applyAlignment="1">
      <alignment horizontal="center" vertical="top" wrapText="1"/>
    </xf>
    <xf numFmtId="10" fontId="16" fillId="10" borderId="6" xfId="1" applyNumberFormat="1" applyFont="1" applyFill="1" applyBorder="1" applyAlignment="1">
      <alignment horizontal="center" vertical="center" wrapText="1"/>
    </xf>
    <xf numFmtId="10" fontId="16" fillId="10" borderId="7" xfId="1" applyNumberFormat="1" applyFont="1" applyFill="1" applyBorder="1" applyAlignment="1">
      <alignment horizontal="center" vertical="center" wrapText="1"/>
    </xf>
    <xf numFmtId="10" fontId="16" fillId="10" borderId="9" xfId="1" applyNumberFormat="1" applyFont="1" applyFill="1" applyBorder="1" applyAlignment="1">
      <alignment horizontal="center" vertical="center" wrapText="1"/>
    </xf>
    <xf numFmtId="49" fontId="19" fillId="10" borderId="12" xfId="1" applyNumberFormat="1" applyFont="1" applyFill="1" applyBorder="1" applyAlignment="1">
      <alignment horizontal="center" vertical="center"/>
    </xf>
    <xf numFmtId="165" fontId="17" fillId="10" borderId="15" xfId="1" applyNumberFormat="1" applyFont="1" applyFill="1" applyBorder="1" applyAlignment="1">
      <alignment horizontal="right" vertical="center"/>
    </xf>
    <xf numFmtId="165" fontId="17" fillId="10" borderId="10" xfId="1" applyNumberFormat="1" applyFont="1" applyFill="1" applyBorder="1" applyAlignment="1">
      <alignment horizontal="right" vertical="center"/>
    </xf>
    <xf numFmtId="10" fontId="18" fillId="10" borderId="15" xfId="1" applyNumberFormat="1" applyFont="1" applyFill="1" applyBorder="1" applyAlignment="1">
      <alignment horizontal="right" vertical="center"/>
    </xf>
    <xf numFmtId="10" fontId="18" fillId="10" borderId="10" xfId="1" applyNumberFormat="1" applyFont="1" applyFill="1" applyBorder="1" applyAlignment="1">
      <alignment horizontal="right" vertical="center"/>
    </xf>
    <xf numFmtId="49" fontId="19" fillId="10" borderId="16" xfId="1" applyNumberFormat="1" applyFont="1" applyFill="1" applyBorder="1" applyAlignment="1">
      <alignment horizontal="center" vertical="center"/>
    </xf>
    <xf numFmtId="166" fontId="17" fillId="10" borderId="15" xfId="2" applyNumberFormat="1" applyFont="1" applyFill="1" applyBorder="1" applyAlignment="1" applyProtection="1">
      <alignment horizontal="right" vertical="center"/>
      <protection locked="0"/>
    </xf>
    <xf numFmtId="166" fontId="17" fillId="10" borderId="10" xfId="2" applyNumberFormat="1" applyFont="1" applyFill="1" applyBorder="1" applyAlignment="1" applyProtection="1">
      <alignment horizontal="right" vertical="center"/>
      <protection locked="0"/>
    </xf>
    <xf numFmtId="49" fontId="19" fillId="10" borderId="11" xfId="1" applyNumberFormat="1" applyFont="1" applyFill="1" applyBorder="1" applyAlignment="1">
      <alignment horizontal="center" vertical="center"/>
    </xf>
    <xf numFmtId="49" fontId="16" fillId="10" borderId="13" xfId="1" applyNumberFormat="1" applyFont="1" applyFill="1" applyBorder="1" applyAlignment="1">
      <alignment horizontal="center" vertical="center"/>
    </xf>
    <xf numFmtId="49" fontId="16" fillId="10" borderId="14" xfId="1" applyNumberFormat="1" applyFont="1" applyFill="1" applyBorder="1" applyAlignment="1">
      <alignment horizontal="center" vertical="center"/>
    </xf>
  </cellXfs>
  <cellStyles count="5">
    <cellStyle name="Currency" xfId="3"/>
    <cellStyle name="Moeda" xfId="4" builtinId="4"/>
    <cellStyle name="Normal" xfId="0" builtinId="0"/>
    <cellStyle name="Normal_SEJU" xfId="1"/>
    <cellStyle name="Separador de milhares_SEJU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60960</xdr:colOff>
      <xdr:row>3</xdr:row>
      <xdr:rowOff>22328</xdr:rowOff>
    </xdr:from>
    <xdr:to>
      <xdr:col>1</xdr:col>
      <xdr:colOff>601980</xdr:colOff>
      <xdr:row>3</xdr:row>
      <xdr:rowOff>190301</xdr:rowOff>
    </xdr:to>
    <xdr:pic>
      <xdr:nvPicPr>
        <xdr:cNvPr id="2" name="Imagem 1">
          <a:extLst>
            <a:ext uri="{FF2B5EF4-FFF2-40B4-BE49-F238E27FC236}">
              <a16:creationId xmlns="" xmlns:a16="http://schemas.microsoft.com/office/drawing/2014/main" id="{640250C9-7E99-403B-94FC-C2B7545AF5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" y="22328"/>
          <a:ext cx="931545" cy="85377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60960</xdr:colOff>
      <xdr:row>0</xdr:row>
      <xdr:rowOff>22328</xdr:rowOff>
    </xdr:from>
    <xdr:to>
      <xdr:col>1</xdr:col>
      <xdr:colOff>601980</xdr:colOff>
      <xdr:row>1</xdr:row>
      <xdr:rowOff>704651</xdr:rowOff>
    </xdr:to>
    <xdr:pic>
      <xdr:nvPicPr>
        <xdr:cNvPr id="3" name="Imagem 2">
          <a:extLst>
            <a:ext uri="{FF2B5EF4-FFF2-40B4-BE49-F238E27FC236}">
              <a16:creationId xmlns="" xmlns:a16="http://schemas.microsoft.com/office/drawing/2014/main" id="{640250C9-7E99-403B-94FC-C2B7545AF5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" y="22328"/>
          <a:ext cx="929640" cy="85758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60960</xdr:colOff>
      <xdr:row>0</xdr:row>
      <xdr:rowOff>22328</xdr:rowOff>
    </xdr:from>
    <xdr:to>
      <xdr:col>1</xdr:col>
      <xdr:colOff>601980</xdr:colOff>
      <xdr:row>1</xdr:row>
      <xdr:rowOff>704651</xdr:rowOff>
    </xdr:to>
    <xdr:pic>
      <xdr:nvPicPr>
        <xdr:cNvPr id="3" name="Imagem 2">
          <a:extLst>
            <a:ext uri="{FF2B5EF4-FFF2-40B4-BE49-F238E27FC236}">
              <a16:creationId xmlns="" xmlns:a16="http://schemas.microsoft.com/office/drawing/2014/main" id="{8D2A40D2-2FA8-482F-B90B-65BE5CFC13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" y="22328"/>
          <a:ext cx="929640" cy="85758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39</xdr:row>
      <xdr:rowOff>0</xdr:rowOff>
    </xdr:from>
    <xdr:to>
      <xdr:col>1</xdr:col>
      <xdr:colOff>866775</xdr:colOff>
      <xdr:row>39</xdr:row>
      <xdr:rowOff>0</xdr:rowOff>
    </xdr:to>
    <xdr:pic>
      <xdr:nvPicPr>
        <xdr:cNvPr id="11" name="Picture 1278">
          <a:extLst>
            <a:ext uri="{FF2B5EF4-FFF2-40B4-BE49-F238E27FC236}">
              <a16:creationId xmlns="" xmlns:a16="http://schemas.microsoft.com/office/drawing/2014/main" id="{261E0B32-7C20-41CE-9217-61AA277466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8600" y="7635240"/>
          <a:ext cx="843915" cy="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1028700</xdr:colOff>
      <xdr:row>0</xdr:row>
      <xdr:rowOff>0</xdr:rowOff>
    </xdr:from>
    <xdr:to>
      <xdr:col>1</xdr:col>
      <xdr:colOff>1958340</xdr:colOff>
      <xdr:row>1</xdr:row>
      <xdr:rowOff>507063</xdr:rowOff>
    </xdr:to>
    <xdr:pic>
      <xdr:nvPicPr>
        <xdr:cNvPr id="3" name="Imagem 2">
          <a:extLst>
            <a:ext uri="{FF2B5EF4-FFF2-40B4-BE49-F238E27FC236}">
              <a16:creationId xmlns="" xmlns:a16="http://schemas.microsoft.com/office/drawing/2014/main" id="{1B7510AF-1A89-475B-82BB-52CA34AB69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48740" y="0"/>
          <a:ext cx="929640" cy="85758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C:\Users\gui-n\OneDrive\&#193;rea%20de%20Trabalho\Servidor%20B-ENG\1%20-%20Obras\1%20-%20Em%20andamento\PREFEITURA%20NOVA%20ESPERAN&#199;A%20DO%20SUDOESTE\CABECEIRA\ELETRICO\6.%20Prefeitura%20de%20Nova%20Eps.%20do%20Sudoeste%20-%20Projeto%20de%20Inst.%20El&#233;tricas\5.%20Or&#231;amentos\PLANILHA%20M&#218;LTIPLA.xls?95F01EA3" TargetMode="External"/><Relationship Id="rId1" Type="http://schemas.openxmlformats.org/officeDocument/2006/relationships/externalLinkPath" Target="file:///\\95F01EA3\PLANILHA%20M&#218;LTIPL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NU"/>
      <sheetName val="DADOS"/>
      <sheetName val="NOVO"/>
      <sheetName val="BDI"/>
      <sheetName val="ORÇAMENTO"/>
      <sheetName val="CÁLCULO"/>
      <sheetName val="EVENTOS"/>
      <sheetName val="CRONO"/>
      <sheetName val="CRONOPLE"/>
      <sheetName val="PLE"/>
      <sheetName val="QCI"/>
      <sheetName val="BM"/>
      <sheetName val="RRE"/>
      <sheetName val="OFÍCIO"/>
    </sheetNames>
    <sheetDataSet>
      <sheetData sheetId="0">
        <row r="3">
          <cell r="O3">
            <v>1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4:N144"/>
  <sheetViews>
    <sheetView tabSelected="1" topLeftCell="A127" zoomScaleNormal="100" workbookViewId="0">
      <selection activeCell="I142" sqref="I142"/>
    </sheetView>
  </sheetViews>
  <sheetFormatPr defaultRowHeight="14.25" x14ac:dyDescent="0.2"/>
  <cols>
    <col min="4" max="4" width="46.75" customWidth="1"/>
    <col min="7" max="7" width="10.625" bestFit="1" customWidth="1"/>
    <col min="8" max="8" width="13.375" customWidth="1"/>
    <col min="9" max="9" width="10.625" bestFit="1" customWidth="1"/>
    <col min="10" max="10" width="13.625" customWidth="1"/>
    <col min="11" max="11" width="13.25" bestFit="1" customWidth="1"/>
  </cols>
  <sheetData>
    <row r="4" spans="1:11" ht="15" x14ac:dyDescent="0.2">
      <c r="A4" s="102"/>
      <c r="B4" s="102"/>
      <c r="C4" s="102"/>
      <c r="D4" s="59" t="s">
        <v>0</v>
      </c>
      <c r="E4" s="103" t="s">
        <v>249</v>
      </c>
      <c r="F4" s="103"/>
      <c r="G4" s="76" t="s">
        <v>247</v>
      </c>
      <c r="H4" s="59" t="s">
        <v>378</v>
      </c>
      <c r="I4" s="77"/>
      <c r="J4" s="77"/>
      <c r="K4" s="77"/>
    </row>
    <row r="5" spans="1:11" ht="25.5" x14ac:dyDescent="0.2">
      <c r="A5" s="102"/>
      <c r="B5" s="102"/>
      <c r="C5" s="102"/>
      <c r="D5" s="60" t="s">
        <v>379</v>
      </c>
      <c r="E5" s="104" t="s">
        <v>248</v>
      </c>
      <c r="F5" s="104"/>
      <c r="G5" s="105" t="s">
        <v>377</v>
      </c>
      <c r="H5" s="105"/>
      <c r="I5" s="77"/>
      <c r="J5" s="77"/>
      <c r="K5" s="77"/>
    </row>
    <row r="6" spans="1:11" ht="15" x14ac:dyDescent="0.25">
      <c r="A6" s="106" t="s">
        <v>1</v>
      </c>
      <c r="B6" s="107"/>
      <c r="C6" s="107"/>
      <c r="D6" s="107"/>
      <c r="E6" s="107"/>
      <c r="F6" s="107"/>
      <c r="G6" s="107"/>
      <c r="H6" s="77"/>
      <c r="I6" s="77"/>
      <c r="J6" s="77"/>
      <c r="K6" s="77"/>
    </row>
    <row r="7" spans="1:11" x14ac:dyDescent="0.2">
      <c r="A7" s="103" t="s">
        <v>2</v>
      </c>
      <c r="B7" s="99" t="s">
        <v>3</v>
      </c>
      <c r="C7" s="103" t="s">
        <v>4</v>
      </c>
      <c r="D7" s="103" t="s">
        <v>5</v>
      </c>
      <c r="E7" s="100" t="s">
        <v>6</v>
      </c>
      <c r="F7" s="99" t="s">
        <v>7</v>
      </c>
      <c r="G7" s="100" t="s">
        <v>369</v>
      </c>
      <c r="H7" s="100" t="s">
        <v>370</v>
      </c>
      <c r="I7" s="100" t="s">
        <v>372</v>
      </c>
      <c r="J7" s="100" t="s">
        <v>373</v>
      </c>
      <c r="K7" s="101" t="s">
        <v>381</v>
      </c>
    </row>
    <row r="8" spans="1:11" x14ac:dyDescent="0.2">
      <c r="A8" s="99"/>
      <c r="B8" s="99"/>
      <c r="C8" s="99"/>
      <c r="D8" s="99"/>
      <c r="E8" s="99"/>
      <c r="F8" s="99"/>
      <c r="G8" s="100"/>
      <c r="H8" s="100"/>
      <c r="I8" s="100"/>
      <c r="J8" s="100"/>
      <c r="K8" s="101"/>
    </row>
    <row r="9" spans="1:11" ht="15" x14ac:dyDescent="0.25">
      <c r="A9" s="78" t="s">
        <v>250</v>
      </c>
      <c r="B9" s="78"/>
      <c r="C9" s="78"/>
      <c r="D9" s="78" t="s">
        <v>8</v>
      </c>
      <c r="E9" s="78"/>
      <c r="F9" s="79"/>
      <c r="G9" s="84"/>
      <c r="H9" s="84">
        <f>'PLANILHA DE MAO DE OBRA'!H6</f>
        <v>84.090733231103997</v>
      </c>
      <c r="I9" s="84">
        <f>'PLANILHA DE MATERIAL'!G6</f>
        <v>0</v>
      </c>
      <c r="J9" s="84">
        <f>'PLANILHA DE MATERIAL'!H6</f>
        <v>689.52052346342396</v>
      </c>
      <c r="K9" s="85">
        <f>J9+H9</f>
        <v>773.61125669452792</v>
      </c>
    </row>
    <row r="10" spans="1:11" ht="38.25" x14ac:dyDescent="0.2">
      <c r="A10" s="80" t="s">
        <v>9</v>
      </c>
      <c r="B10" s="81" t="s">
        <v>10</v>
      </c>
      <c r="C10" s="80" t="s">
        <v>11</v>
      </c>
      <c r="D10" s="80" t="s">
        <v>12</v>
      </c>
      <c r="E10" s="82" t="s">
        <v>13</v>
      </c>
      <c r="F10" s="81">
        <v>2.88</v>
      </c>
      <c r="G10" s="86">
        <f>'PLANILHA DE MAO DE OBRA'!G7</f>
        <v>29.198171260799999</v>
      </c>
      <c r="H10" s="87">
        <f>'PLANILHA DE MAO DE OBRA'!H7</f>
        <v>84.090733231103997</v>
      </c>
      <c r="I10" s="87">
        <f>'PLANILHA DE MATERIAL'!G7</f>
        <v>239.41684842479998</v>
      </c>
      <c r="J10" s="87">
        <f>'PLANILHA DE MATERIAL'!H7</f>
        <v>689.52052346342396</v>
      </c>
      <c r="K10" s="88">
        <f t="shared" ref="K10:K73" si="0">J10+H10</f>
        <v>773.61125669452792</v>
      </c>
    </row>
    <row r="11" spans="1:11" ht="15" x14ac:dyDescent="0.25">
      <c r="A11" s="78" t="s">
        <v>251</v>
      </c>
      <c r="B11" s="78"/>
      <c r="C11" s="78"/>
      <c r="D11" s="78" t="s">
        <v>14</v>
      </c>
      <c r="E11" s="78"/>
      <c r="F11" s="79"/>
      <c r="G11" s="89">
        <f>'PLANILHA DE MAO DE OBRA'!G8</f>
        <v>0</v>
      </c>
      <c r="H11" s="84">
        <f>'PLANILHA DE MAO DE OBRA'!H8</f>
        <v>3046.6438958902327</v>
      </c>
      <c r="I11" s="84">
        <f>'PLANILHA DE MATERIAL'!G8</f>
        <v>0</v>
      </c>
      <c r="J11" s="84">
        <f>'PLANILHA DE MATERIAL'!H8</f>
        <v>1343.4915937573435</v>
      </c>
      <c r="K11" s="85">
        <f t="shared" si="0"/>
        <v>4390.1354896475759</v>
      </c>
    </row>
    <row r="12" spans="1:11" x14ac:dyDescent="0.2">
      <c r="A12" s="80" t="s">
        <v>15</v>
      </c>
      <c r="B12" s="81" t="s">
        <v>16</v>
      </c>
      <c r="C12" s="80" t="s">
        <v>11</v>
      </c>
      <c r="D12" s="80" t="s">
        <v>17</v>
      </c>
      <c r="E12" s="82" t="s">
        <v>13</v>
      </c>
      <c r="F12" s="81">
        <v>181.15</v>
      </c>
      <c r="G12" s="86">
        <f>'PLANILHA DE MAO DE OBRA'!G9</f>
        <v>11.391092884800001</v>
      </c>
      <c r="H12" s="87">
        <f>'PLANILHA DE MAO DE OBRA'!H9</f>
        <v>2063.4964760815201</v>
      </c>
      <c r="I12" s="87">
        <f>'PLANILHA DE MATERIAL'!G9</f>
        <v>4.6148878691999995</v>
      </c>
      <c r="J12" s="87">
        <f>'PLANILHA DE MATERIAL'!H9</f>
        <v>835.98693750557993</v>
      </c>
      <c r="K12" s="88">
        <f t="shared" si="0"/>
        <v>2899.4834135871001</v>
      </c>
    </row>
    <row r="13" spans="1:11" ht="38.25" x14ac:dyDescent="0.2">
      <c r="A13" s="80" t="s">
        <v>18</v>
      </c>
      <c r="B13" s="81" t="s">
        <v>19</v>
      </c>
      <c r="C13" s="80" t="s">
        <v>11</v>
      </c>
      <c r="D13" s="80" t="s">
        <v>20</v>
      </c>
      <c r="E13" s="82" t="s">
        <v>21</v>
      </c>
      <c r="F13" s="81">
        <v>4.8899999999999997</v>
      </c>
      <c r="G13" s="86">
        <f>'PLANILHA DE MAO DE OBRA'!G10</f>
        <v>74.028510561600001</v>
      </c>
      <c r="H13" s="87">
        <f>'PLANILHA DE MAO DE OBRA'!H10</f>
        <v>361.99941664622401</v>
      </c>
      <c r="I13" s="87">
        <f>'PLANILHA DE MATERIAL'!G10</f>
        <v>31.6993181472</v>
      </c>
      <c r="J13" s="87">
        <f>'PLANILHA DE MATERIAL'!H10</f>
        <v>155.00966573980799</v>
      </c>
      <c r="K13" s="88">
        <f t="shared" si="0"/>
        <v>517.00908238603199</v>
      </c>
    </row>
    <row r="14" spans="1:11" ht="25.5" x14ac:dyDescent="0.2">
      <c r="A14" s="80" t="s">
        <v>22</v>
      </c>
      <c r="B14" s="81" t="s">
        <v>23</v>
      </c>
      <c r="C14" s="80" t="s">
        <v>11</v>
      </c>
      <c r="D14" s="80" t="s">
        <v>24</v>
      </c>
      <c r="E14" s="82" t="s">
        <v>13</v>
      </c>
      <c r="F14" s="81">
        <v>16.5</v>
      </c>
      <c r="G14" s="86">
        <f>'PLANILHA DE MAO DE OBRA'!G11</f>
        <v>18.344009365199998</v>
      </c>
      <c r="H14" s="87">
        <f>'PLANILHA DE MAO DE OBRA'!H11</f>
        <v>302.67615452579997</v>
      </c>
      <c r="I14" s="87">
        <f>'PLANILHA DE MATERIAL'!G11</f>
        <v>14.157306968399999</v>
      </c>
      <c r="J14" s="87">
        <f>'PLANILHA DE MATERIAL'!H11</f>
        <v>233.59556497859998</v>
      </c>
      <c r="K14" s="88">
        <f t="shared" si="0"/>
        <v>536.27171950439993</v>
      </c>
    </row>
    <row r="15" spans="1:11" ht="25.5" x14ac:dyDescent="0.2">
      <c r="A15" s="80" t="s">
        <v>25</v>
      </c>
      <c r="B15" s="81" t="s">
        <v>26</v>
      </c>
      <c r="C15" s="80" t="s">
        <v>11</v>
      </c>
      <c r="D15" s="80" t="s">
        <v>27</v>
      </c>
      <c r="E15" s="82" t="s">
        <v>13</v>
      </c>
      <c r="F15" s="81">
        <v>10.17</v>
      </c>
      <c r="G15" s="86">
        <f>'PLANILHA DE MAO DE OBRA'!G12</f>
        <v>6.6130867404</v>
      </c>
      <c r="H15" s="87">
        <f>'PLANILHA DE MAO DE OBRA'!H12</f>
        <v>67.255092149868005</v>
      </c>
      <c r="I15" s="87">
        <f>'PLANILHA DE MATERIAL'!G12</f>
        <v>2.5895026188000001</v>
      </c>
      <c r="J15" s="87">
        <f>'PLANILHA DE MATERIAL'!H12</f>
        <v>26.335241633196002</v>
      </c>
      <c r="K15" s="88">
        <f t="shared" si="0"/>
        <v>93.590333783064011</v>
      </c>
    </row>
    <row r="16" spans="1:11" ht="38.25" x14ac:dyDescent="0.2">
      <c r="A16" s="80" t="s">
        <v>28</v>
      </c>
      <c r="B16" s="81" t="s">
        <v>29</v>
      </c>
      <c r="C16" s="80" t="s">
        <v>11</v>
      </c>
      <c r="D16" s="80" t="s">
        <v>30</v>
      </c>
      <c r="E16" s="82" t="s">
        <v>13</v>
      </c>
      <c r="F16" s="81">
        <v>22.04</v>
      </c>
      <c r="G16" s="86">
        <f>'PLANILHA DE MAO DE OBRA'!G13</f>
        <v>1.2845564171999999</v>
      </c>
      <c r="H16" s="87">
        <f>'PLANILHA DE MAO DE OBRA'!H13</f>
        <v>28.311623435087999</v>
      </c>
      <c r="I16" s="87">
        <f>'PLANILHA DE MATERIAL'!G13</f>
        <v>0.48255823079999999</v>
      </c>
      <c r="J16" s="87">
        <f>'PLANILHA DE MATERIAL'!H13</f>
        <v>10.635583406832</v>
      </c>
      <c r="K16" s="88">
        <f t="shared" si="0"/>
        <v>38.94720684192</v>
      </c>
    </row>
    <row r="17" spans="1:11" x14ac:dyDescent="0.2">
      <c r="A17" s="80" t="s">
        <v>31</v>
      </c>
      <c r="B17" s="81" t="s">
        <v>32</v>
      </c>
      <c r="C17" s="80" t="s">
        <v>33</v>
      </c>
      <c r="D17" s="80" t="s">
        <v>34</v>
      </c>
      <c r="E17" s="82" t="s">
        <v>35</v>
      </c>
      <c r="F17" s="81">
        <v>4</v>
      </c>
      <c r="G17" s="86">
        <f>'PLANILHA DE MAO DE OBRA'!G14</f>
        <v>10.806585732</v>
      </c>
      <c r="H17" s="87">
        <f>'PLANILHA DE MAO DE OBRA'!H14</f>
        <v>43.226342928000001</v>
      </c>
      <c r="I17" s="87">
        <f>'PLANILHA DE MATERIAL'!G14</f>
        <v>2.2224864996</v>
      </c>
      <c r="J17" s="87">
        <f>'PLANILHA DE MATERIAL'!H14</f>
        <v>8.8899459984</v>
      </c>
      <c r="K17" s="88">
        <f t="shared" si="0"/>
        <v>52.116288926400003</v>
      </c>
    </row>
    <row r="18" spans="1:11" ht="25.5" x14ac:dyDescent="0.2">
      <c r="A18" s="80" t="s">
        <v>36</v>
      </c>
      <c r="B18" s="81" t="s">
        <v>37</v>
      </c>
      <c r="C18" s="80" t="s">
        <v>11</v>
      </c>
      <c r="D18" s="80" t="s">
        <v>38</v>
      </c>
      <c r="E18" s="82" t="s">
        <v>39</v>
      </c>
      <c r="F18" s="81">
        <v>70</v>
      </c>
      <c r="G18" s="86">
        <f>'PLANILHA DE MAO DE OBRA'!G15</f>
        <v>0.47576163599999993</v>
      </c>
      <c r="H18" s="87">
        <f>'PLANILHA DE MAO DE OBRA'!H15</f>
        <v>33.303314519999994</v>
      </c>
      <c r="I18" s="87">
        <f>'PLANILHA DE MATERIAL'!G15</f>
        <v>0.19030465440000002</v>
      </c>
      <c r="J18" s="87">
        <f>'PLANILHA DE MATERIAL'!H15</f>
        <v>13.321325808000001</v>
      </c>
      <c r="K18" s="88">
        <f t="shared" si="0"/>
        <v>46.624640327999998</v>
      </c>
    </row>
    <row r="19" spans="1:11" ht="25.5" x14ac:dyDescent="0.2">
      <c r="A19" s="80" t="s">
        <v>40</v>
      </c>
      <c r="B19" s="81" t="s">
        <v>41</v>
      </c>
      <c r="C19" s="80" t="s">
        <v>11</v>
      </c>
      <c r="D19" s="80" t="s">
        <v>42</v>
      </c>
      <c r="E19" s="82" t="s">
        <v>39</v>
      </c>
      <c r="F19" s="81">
        <v>67.5</v>
      </c>
      <c r="G19" s="86">
        <f>'PLANILHA DE MAO DE OBRA'!G16</f>
        <v>1.8282840011999999</v>
      </c>
      <c r="H19" s="87">
        <f>'PLANILHA DE MAO DE OBRA'!H16</f>
        <v>123.409170081</v>
      </c>
      <c r="I19" s="87">
        <f>'PLANILHA DE MATERIAL'!G16</f>
        <v>0.74762542800000009</v>
      </c>
      <c r="J19" s="87">
        <f>'PLANILHA DE MATERIAL'!H16</f>
        <v>50.464716390000007</v>
      </c>
      <c r="K19" s="88">
        <f t="shared" si="0"/>
        <v>173.87388647099999</v>
      </c>
    </row>
    <row r="20" spans="1:11" ht="25.5" x14ac:dyDescent="0.2">
      <c r="A20" s="80" t="s">
        <v>43</v>
      </c>
      <c r="B20" s="81" t="s">
        <v>44</v>
      </c>
      <c r="C20" s="80" t="s">
        <v>11</v>
      </c>
      <c r="D20" s="80" t="s">
        <v>45</v>
      </c>
      <c r="E20" s="82" t="s">
        <v>13</v>
      </c>
      <c r="F20" s="81">
        <v>1.43</v>
      </c>
      <c r="G20" s="86">
        <f>'PLANILHA DE MAO DE OBRA'!G17</f>
        <v>16.060353512399999</v>
      </c>
      <c r="H20" s="87">
        <f>'PLANILHA DE MAO DE OBRA'!H17</f>
        <v>22.966305522731997</v>
      </c>
      <c r="I20" s="87">
        <f>'PLANILHA DE MATERIAL'!G17</f>
        <v>6.4703582495999994</v>
      </c>
      <c r="J20" s="87">
        <f>'PLANILHA DE MATERIAL'!H17</f>
        <v>9.2526122969279996</v>
      </c>
      <c r="K20" s="88">
        <f t="shared" si="0"/>
        <v>32.218917819659993</v>
      </c>
    </row>
    <row r="21" spans="1:11" ht="15" x14ac:dyDescent="0.25">
      <c r="A21" s="78" t="s">
        <v>252</v>
      </c>
      <c r="B21" s="78"/>
      <c r="C21" s="78"/>
      <c r="D21" s="78" t="s">
        <v>46</v>
      </c>
      <c r="E21" s="78"/>
      <c r="F21" s="79"/>
      <c r="G21" s="89">
        <f>'PLANILHA DE MAO DE OBRA'!G18</f>
        <v>0</v>
      </c>
      <c r="H21" s="84">
        <f>'PLANILHA DE MAO DE OBRA'!H18</f>
        <v>2548.8188140207317</v>
      </c>
      <c r="I21" s="84">
        <f>'PLANILHA DE MATERIAL'!G18</f>
        <v>0</v>
      </c>
      <c r="J21" s="84">
        <f>'PLANILHA DE MATERIAL'!H18</f>
        <v>5377.5568121643719</v>
      </c>
      <c r="K21" s="85">
        <f t="shared" si="0"/>
        <v>7926.3756261851031</v>
      </c>
    </row>
    <row r="22" spans="1:11" ht="25.5" x14ac:dyDescent="0.2">
      <c r="A22" s="80" t="s">
        <v>47</v>
      </c>
      <c r="B22" s="81" t="s">
        <v>48</v>
      </c>
      <c r="C22" s="80" t="s">
        <v>11</v>
      </c>
      <c r="D22" s="80" t="s">
        <v>49</v>
      </c>
      <c r="E22" s="82" t="s">
        <v>21</v>
      </c>
      <c r="F22" s="81">
        <v>0.77</v>
      </c>
      <c r="G22" s="86">
        <f>'PLANILHA DE MAO DE OBRA'!G19</f>
        <v>58.933273510799992</v>
      </c>
      <c r="H22" s="87">
        <f>'PLANILHA DE MAO DE OBRA'!H19</f>
        <v>45.378620603315994</v>
      </c>
      <c r="I22" s="87">
        <f>'PLANILHA DE MATERIAL'!G19</f>
        <v>26.105720626799997</v>
      </c>
      <c r="J22" s="87">
        <f>'PLANILHA DE MATERIAL'!H19</f>
        <v>20.101404882635997</v>
      </c>
      <c r="K22" s="88">
        <f t="shared" si="0"/>
        <v>65.480025485951984</v>
      </c>
    </row>
    <row r="23" spans="1:11" ht="51" x14ac:dyDescent="0.2">
      <c r="A23" s="80" t="s">
        <v>50</v>
      </c>
      <c r="B23" s="81" t="s">
        <v>51</v>
      </c>
      <c r="C23" s="80" t="s">
        <v>11</v>
      </c>
      <c r="D23" s="80" t="s">
        <v>52</v>
      </c>
      <c r="E23" s="82" t="s">
        <v>21</v>
      </c>
      <c r="F23" s="81">
        <v>0.26</v>
      </c>
      <c r="G23" s="86">
        <f>'PLANILHA DE MAO DE OBRA'!G20</f>
        <v>26.846549459999999</v>
      </c>
      <c r="H23" s="87">
        <f>'PLANILHA DE MAO DE OBRA'!H20</f>
        <v>6.9801028595999997</v>
      </c>
      <c r="I23" s="87">
        <f>'PLANILHA DE MATERIAL'!G20</f>
        <v>73.124563453199997</v>
      </c>
      <c r="J23" s="87">
        <f>'PLANILHA DE MATERIAL'!H20</f>
        <v>19.012386497832001</v>
      </c>
      <c r="K23" s="88">
        <f t="shared" si="0"/>
        <v>25.992489357432</v>
      </c>
    </row>
    <row r="24" spans="1:11" ht="38.25" x14ac:dyDescent="0.2">
      <c r="A24" s="80" t="s">
        <v>253</v>
      </c>
      <c r="B24" s="81" t="s">
        <v>254</v>
      </c>
      <c r="C24" s="80" t="s">
        <v>11</v>
      </c>
      <c r="D24" s="80" t="s">
        <v>244</v>
      </c>
      <c r="E24" s="82" t="s">
        <v>39</v>
      </c>
      <c r="F24" s="81">
        <v>10.5</v>
      </c>
      <c r="G24" s="86">
        <f>'PLANILHA DE MAO DE OBRA'!G21</f>
        <v>35.070429167999997</v>
      </c>
      <c r="H24" s="87">
        <f>'PLANILHA DE MAO DE OBRA'!H21</f>
        <v>368.23950626399994</v>
      </c>
      <c r="I24" s="87">
        <f>'PLANILHA DE MATERIAL'!G21</f>
        <v>42.723394912799996</v>
      </c>
      <c r="J24" s="87">
        <f>'PLANILHA DE MATERIAL'!H21</f>
        <v>448.59564658439996</v>
      </c>
      <c r="K24" s="88">
        <f t="shared" si="0"/>
        <v>816.83515284839996</v>
      </c>
    </row>
    <row r="25" spans="1:11" ht="38.25" x14ac:dyDescent="0.2">
      <c r="A25" s="80" t="s">
        <v>255</v>
      </c>
      <c r="B25" s="81" t="s">
        <v>53</v>
      </c>
      <c r="C25" s="80" t="s">
        <v>11</v>
      </c>
      <c r="D25" s="80" t="s">
        <v>54</v>
      </c>
      <c r="E25" s="82" t="s">
        <v>13</v>
      </c>
      <c r="F25" s="81">
        <v>10.31</v>
      </c>
      <c r="G25" s="86">
        <f>'PLANILHA DE MAO DE OBRA'!G22</f>
        <v>32.175079783200005</v>
      </c>
      <c r="H25" s="87">
        <f>'PLANILHA DE MAO DE OBRA'!H22</f>
        <v>331.72507256479207</v>
      </c>
      <c r="I25" s="87">
        <f>'PLANILHA DE MATERIAL'!G22</f>
        <v>45.686710245599997</v>
      </c>
      <c r="J25" s="87">
        <f>'PLANILHA DE MATERIAL'!H22</f>
        <v>471.02998263213601</v>
      </c>
      <c r="K25" s="88">
        <f t="shared" si="0"/>
        <v>802.75505519692808</v>
      </c>
    </row>
    <row r="26" spans="1:11" ht="38.25" x14ac:dyDescent="0.2">
      <c r="A26" s="80" t="s">
        <v>256</v>
      </c>
      <c r="B26" s="81" t="s">
        <v>55</v>
      </c>
      <c r="C26" s="80" t="s">
        <v>11</v>
      </c>
      <c r="D26" s="80" t="s">
        <v>56</v>
      </c>
      <c r="E26" s="82" t="s">
        <v>57</v>
      </c>
      <c r="F26" s="81">
        <v>27.16</v>
      </c>
      <c r="G26" s="86">
        <f>'PLANILHA DE MAO DE OBRA'!G23</f>
        <v>3.3303314520000002</v>
      </c>
      <c r="H26" s="87">
        <f>'PLANILHA DE MAO DE OBRA'!H23</f>
        <v>90.451802236320006</v>
      </c>
      <c r="I26" s="87">
        <f>'PLANILHA DE MATERIAL'!G23</f>
        <v>10.1201296572</v>
      </c>
      <c r="J26" s="87">
        <f>'PLANILHA DE MATERIAL'!H23</f>
        <v>274.86272148955197</v>
      </c>
      <c r="K26" s="88">
        <f t="shared" si="0"/>
        <v>365.31452372587199</v>
      </c>
    </row>
    <row r="27" spans="1:11" ht="38.25" x14ac:dyDescent="0.2">
      <c r="A27" s="80" t="s">
        <v>257</v>
      </c>
      <c r="B27" s="81" t="s">
        <v>58</v>
      </c>
      <c r="C27" s="80" t="s">
        <v>11</v>
      </c>
      <c r="D27" s="80" t="s">
        <v>59</v>
      </c>
      <c r="E27" s="82" t="s">
        <v>57</v>
      </c>
      <c r="F27" s="81">
        <v>10.59</v>
      </c>
      <c r="G27" s="86">
        <f>'PLANILHA DE MAO DE OBRA'!G24</f>
        <v>6.3412229483999996</v>
      </c>
      <c r="H27" s="87">
        <f>'PLANILHA DE MAO DE OBRA'!H24</f>
        <v>67.153551023555991</v>
      </c>
      <c r="I27" s="87">
        <f>'PLANILHA DE MATERIAL'!G24</f>
        <v>10.2356717688</v>
      </c>
      <c r="J27" s="87">
        <f>'PLANILHA DE MATERIAL'!H24</f>
        <v>108.39576403159199</v>
      </c>
      <c r="K27" s="88">
        <f t="shared" si="0"/>
        <v>175.54931505514799</v>
      </c>
    </row>
    <row r="28" spans="1:11" ht="38.25" x14ac:dyDescent="0.2">
      <c r="A28" s="80" t="s">
        <v>258</v>
      </c>
      <c r="B28" s="81" t="s">
        <v>60</v>
      </c>
      <c r="C28" s="80" t="s">
        <v>11</v>
      </c>
      <c r="D28" s="80" t="s">
        <v>61</v>
      </c>
      <c r="E28" s="82" t="s">
        <v>21</v>
      </c>
      <c r="F28" s="81">
        <v>0.77</v>
      </c>
      <c r="G28" s="86">
        <f>'PLANILHA DE MAO DE OBRA'!G25</f>
        <v>29.429255483999999</v>
      </c>
      <c r="H28" s="87">
        <f>'PLANILHA DE MAO DE OBRA'!H25</f>
        <v>22.66052672268</v>
      </c>
      <c r="I28" s="87">
        <f>'PLANILHA DE MATERIAL'!G25</f>
        <v>439.93678480919999</v>
      </c>
      <c r="J28" s="87">
        <f>'PLANILHA DE MATERIAL'!H25</f>
        <v>338.751324303084</v>
      </c>
      <c r="K28" s="88">
        <f t="shared" si="0"/>
        <v>361.41185102576401</v>
      </c>
    </row>
    <row r="29" spans="1:11" ht="38.25" x14ac:dyDescent="0.2">
      <c r="A29" s="80" t="s">
        <v>259</v>
      </c>
      <c r="B29" s="81" t="s">
        <v>62</v>
      </c>
      <c r="C29" s="80" t="s">
        <v>11</v>
      </c>
      <c r="D29" s="80" t="s">
        <v>63</v>
      </c>
      <c r="E29" s="82" t="s">
        <v>57</v>
      </c>
      <c r="F29" s="81">
        <v>57.65</v>
      </c>
      <c r="G29" s="86">
        <f>'PLANILHA DE MAO DE OBRA'!G26</f>
        <v>3.8332794671999997</v>
      </c>
      <c r="H29" s="87">
        <f>'PLANILHA DE MAO DE OBRA'!H26</f>
        <v>220.98856128407996</v>
      </c>
      <c r="I29" s="87">
        <f>'PLANILHA DE MATERIAL'!G26</f>
        <v>9.1821995748000003</v>
      </c>
      <c r="J29" s="87">
        <f>'PLANILHA DE MATERIAL'!H26</f>
        <v>529.35380548722003</v>
      </c>
      <c r="K29" s="88">
        <f t="shared" si="0"/>
        <v>750.34236677130002</v>
      </c>
    </row>
    <row r="30" spans="1:11" ht="63.75" x14ac:dyDescent="0.2">
      <c r="A30" s="80" t="s">
        <v>260</v>
      </c>
      <c r="B30" s="81" t="s">
        <v>64</v>
      </c>
      <c r="C30" s="80" t="s">
        <v>11</v>
      </c>
      <c r="D30" s="80" t="s">
        <v>65</v>
      </c>
      <c r="E30" s="82" t="s">
        <v>13</v>
      </c>
      <c r="F30" s="81">
        <v>7.2</v>
      </c>
      <c r="G30" s="86">
        <f>'PLANILHA DE MAO DE OBRA'!G27</f>
        <v>82.952439533999993</v>
      </c>
      <c r="H30" s="87">
        <f>'PLANILHA DE MAO DE OBRA'!H27</f>
        <v>597.25756464479991</v>
      </c>
      <c r="I30" s="87">
        <f>'PLANILHA DE MATERIAL'!G27</f>
        <v>66.178443567599999</v>
      </c>
      <c r="J30" s="87">
        <f>'PLANILHA DE MATERIAL'!H27</f>
        <v>476.48479368672002</v>
      </c>
      <c r="K30" s="88">
        <f t="shared" si="0"/>
        <v>1073.7423583315199</v>
      </c>
    </row>
    <row r="31" spans="1:11" ht="38.25" x14ac:dyDescent="0.2">
      <c r="A31" s="80" t="s">
        <v>261</v>
      </c>
      <c r="B31" s="81" t="s">
        <v>66</v>
      </c>
      <c r="C31" s="80" t="s">
        <v>11</v>
      </c>
      <c r="D31" s="80" t="s">
        <v>67</v>
      </c>
      <c r="E31" s="82" t="s">
        <v>57</v>
      </c>
      <c r="F31" s="81">
        <v>24.6</v>
      </c>
      <c r="G31" s="86">
        <f>'PLANILHA DE MAO DE OBRA'!G28</f>
        <v>1.6651657260000001</v>
      </c>
      <c r="H31" s="87">
        <f>'PLANILHA DE MAO DE OBRA'!H28</f>
        <v>40.963076859600008</v>
      </c>
      <c r="I31" s="87">
        <f>'PLANILHA DE MATERIAL'!G28</f>
        <v>9.5424190992</v>
      </c>
      <c r="J31" s="87">
        <f>'PLANILHA DE MATERIAL'!H28</f>
        <v>234.74350984032</v>
      </c>
      <c r="K31" s="88">
        <f t="shared" si="0"/>
        <v>275.70658669992002</v>
      </c>
    </row>
    <row r="32" spans="1:11" ht="38.25" x14ac:dyDescent="0.2">
      <c r="A32" s="80" t="s">
        <v>262</v>
      </c>
      <c r="B32" s="81" t="s">
        <v>60</v>
      </c>
      <c r="C32" s="80" t="s">
        <v>11</v>
      </c>
      <c r="D32" s="80" t="s">
        <v>61</v>
      </c>
      <c r="E32" s="82" t="s">
        <v>21</v>
      </c>
      <c r="F32" s="81">
        <v>1</v>
      </c>
      <c r="G32" s="86">
        <f>'PLANILHA DE MAO DE OBRA'!G29</f>
        <v>29.429255483999999</v>
      </c>
      <c r="H32" s="87">
        <f>'PLANILHA DE MAO DE OBRA'!H29</f>
        <v>29.429255483999999</v>
      </c>
      <c r="I32" s="87">
        <f>'PLANILHA DE MATERIAL'!G29</f>
        <v>439.93678480919999</v>
      </c>
      <c r="J32" s="87">
        <f>'PLANILHA DE MATERIAL'!H29</f>
        <v>439.93678480919999</v>
      </c>
      <c r="K32" s="88">
        <f t="shared" si="0"/>
        <v>469.3660402932</v>
      </c>
    </row>
    <row r="33" spans="1:11" ht="38.25" x14ac:dyDescent="0.2">
      <c r="A33" s="80" t="s">
        <v>263</v>
      </c>
      <c r="B33" s="81" t="s">
        <v>62</v>
      </c>
      <c r="C33" s="80" t="s">
        <v>11</v>
      </c>
      <c r="D33" s="80" t="s">
        <v>63</v>
      </c>
      <c r="E33" s="82" t="s">
        <v>57</v>
      </c>
      <c r="F33" s="81">
        <v>14.41</v>
      </c>
      <c r="G33" s="86">
        <f>'PLANILHA DE MAO DE OBRA'!G30</f>
        <v>3.8332794671999997</v>
      </c>
      <c r="H33" s="87">
        <f>'PLANILHA DE MAO DE OBRA'!H30</f>
        <v>55.237557122351994</v>
      </c>
      <c r="I33" s="87">
        <f>'PLANILHA DE MATERIAL'!G30</f>
        <v>9.1821995748000003</v>
      </c>
      <c r="J33" s="87">
        <f>'PLANILHA DE MATERIAL'!H30</f>
        <v>132.31549587286801</v>
      </c>
      <c r="K33" s="88">
        <f t="shared" si="0"/>
        <v>187.55305299522001</v>
      </c>
    </row>
    <row r="34" spans="1:11" ht="51" x14ac:dyDescent="0.2">
      <c r="A34" s="80" t="s">
        <v>264</v>
      </c>
      <c r="B34" s="81" t="s">
        <v>68</v>
      </c>
      <c r="C34" s="80" t="s">
        <v>11</v>
      </c>
      <c r="D34" s="80" t="s">
        <v>69</v>
      </c>
      <c r="E34" s="82" t="s">
        <v>13</v>
      </c>
      <c r="F34" s="81">
        <v>10.31</v>
      </c>
      <c r="G34" s="86">
        <f>'PLANILHA DE MAO DE OBRA'!G31</f>
        <v>56.690397226799995</v>
      </c>
      <c r="H34" s="87">
        <f>'PLANILHA DE MAO DE OBRA'!H31</f>
        <v>584.47799540830795</v>
      </c>
      <c r="I34" s="87">
        <f>'PLANILHA DE MATERIAL'!G31</f>
        <v>99.155521537199988</v>
      </c>
      <c r="J34" s="87">
        <f>'PLANILHA DE MATERIAL'!H31</f>
        <v>1022.293427048532</v>
      </c>
      <c r="K34" s="88">
        <f t="shared" si="0"/>
        <v>1606.7714224568399</v>
      </c>
    </row>
    <row r="35" spans="1:11" ht="38.25" x14ac:dyDescent="0.2">
      <c r="A35" s="80" t="s">
        <v>265</v>
      </c>
      <c r="B35" s="81" t="s">
        <v>60</v>
      </c>
      <c r="C35" s="80" t="s">
        <v>11</v>
      </c>
      <c r="D35" s="80" t="s">
        <v>61</v>
      </c>
      <c r="E35" s="82" t="s">
        <v>21</v>
      </c>
      <c r="F35" s="81">
        <v>0.77</v>
      </c>
      <c r="G35" s="86">
        <f>'PLANILHA DE MAO DE OBRA'!G32</f>
        <v>29.429255483999999</v>
      </c>
      <c r="H35" s="87">
        <f>'PLANILHA DE MAO DE OBRA'!H32</f>
        <v>22.66052672268</v>
      </c>
      <c r="I35" s="87">
        <f>'PLANILHA DE MATERIAL'!G32</f>
        <v>439.93678480919999</v>
      </c>
      <c r="J35" s="87">
        <f>'PLANILHA DE MATERIAL'!H32</f>
        <v>338.751324303084</v>
      </c>
      <c r="K35" s="88">
        <f t="shared" si="0"/>
        <v>361.41185102576401</v>
      </c>
    </row>
    <row r="36" spans="1:11" ht="38.25" x14ac:dyDescent="0.2">
      <c r="A36" s="80" t="s">
        <v>266</v>
      </c>
      <c r="B36" s="81" t="s">
        <v>70</v>
      </c>
      <c r="C36" s="80" t="s">
        <v>11</v>
      </c>
      <c r="D36" s="80" t="s">
        <v>71</v>
      </c>
      <c r="E36" s="82" t="s">
        <v>57</v>
      </c>
      <c r="F36" s="81">
        <v>59.23</v>
      </c>
      <c r="G36" s="86">
        <f>'PLANILHA DE MAO DE OBRA'!G33</f>
        <v>1.1010483576000001</v>
      </c>
      <c r="H36" s="87">
        <f>'PLANILHA DE MAO DE OBRA'!H33</f>
        <v>65.215094220647998</v>
      </c>
      <c r="I36" s="87">
        <f>'PLANILHA DE MATERIAL'!G33</f>
        <v>8.8287766451999996</v>
      </c>
      <c r="J36" s="87">
        <f>'PLANILHA DE MATERIAL'!H33</f>
        <v>522.92844069519595</v>
      </c>
      <c r="K36" s="88">
        <f t="shared" si="0"/>
        <v>588.14353491584393</v>
      </c>
    </row>
    <row r="37" spans="1:11" ht="15" x14ac:dyDescent="0.25">
      <c r="A37" s="78" t="s">
        <v>267</v>
      </c>
      <c r="B37" s="78"/>
      <c r="C37" s="78"/>
      <c r="D37" s="78" t="s">
        <v>72</v>
      </c>
      <c r="E37" s="78"/>
      <c r="F37" s="79"/>
      <c r="G37" s="89">
        <f>'PLANILHA DE MAO DE OBRA'!G34</f>
        <v>0</v>
      </c>
      <c r="H37" s="84">
        <f>'PLANILHA DE MAO DE OBRA'!H34</f>
        <v>171.56372389848002</v>
      </c>
      <c r="I37" s="84">
        <f>'PLANILHA DE MATERIAL'!G34</f>
        <v>0</v>
      </c>
      <c r="J37" s="84">
        <f>'PLANILHA DE MATERIAL'!H34</f>
        <v>397.80734431597199</v>
      </c>
      <c r="K37" s="85">
        <f t="shared" si="0"/>
        <v>569.37106821445195</v>
      </c>
    </row>
    <row r="38" spans="1:11" ht="25.5" x14ac:dyDescent="0.2">
      <c r="A38" s="80" t="s">
        <v>73</v>
      </c>
      <c r="B38" s="81" t="s">
        <v>74</v>
      </c>
      <c r="C38" s="80" t="s">
        <v>11</v>
      </c>
      <c r="D38" s="80" t="s">
        <v>75</v>
      </c>
      <c r="E38" s="82" t="s">
        <v>13</v>
      </c>
      <c r="F38" s="81">
        <v>12.89</v>
      </c>
      <c r="G38" s="86">
        <f>'PLANILHA DE MAO DE OBRA'!G35</f>
        <v>10.2560615532</v>
      </c>
      <c r="H38" s="87">
        <f>'PLANILHA DE MAO DE OBRA'!H35</f>
        <v>132.20063342074801</v>
      </c>
      <c r="I38" s="87">
        <f>'PLANILHA DE MATERIAL'!G35</f>
        <v>27.471836181600001</v>
      </c>
      <c r="J38" s="87">
        <f>'PLANILHA DE MATERIAL'!H35</f>
        <v>354.11196838082401</v>
      </c>
      <c r="K38" s="88">
        <f t="shared" si="0"/>
        <v>486.31260180157199</v>
      </c>
    </row>
    <row r="39" spans="1:11" ht="51" x14ac:dyDescent="0.2">
      <c r="A39" s="80" t="s">
        <v>76</v>
      </c>
      <c r="B39" s="81" t="s">
        <v>77</v>
      </c>
      <c r="C39" s="80" t="s">
        <v>11</v>
      </c>
      <c r="D39" s="80" t="s">
        <v>78</v>
      </c>
      <c r="E39" s="82" t="s">
        <v>13</v>
      </c>
      <c r="F39" s="81">
        <v>2.0299999999999998</v>
      </c>
      <c r="G39" s="86">
        <f>'PLANILHA DE MAO DE OBRA'!G36</f>
        <v>19.390684964400002</v>
      </c>
      <c r="H39" s="87">
        <f>'PLANILHA DE MAO DE OBRA'!H36</f>
        <v>39.363090477732001</v>
      </c>
      <c r="I39" s="87">
        <f>'PLANILHA DE MATERIAL'!G36</f>
        <v>21.5248157316</v>
      </c>
      <c r="J39" s="87">
        <f>'PLANILHA DE MATERIAL'!H36</f>
        <v>43.695375935147993</v>
      </c>
      <c r="K39" s="88">
        <f t="shared" si="0"/>
        <v>83.058466412879994</v>
      </c>
    </row>
    <row r="40" spans="1:11" ht="15" x14ac:dyDescent="0.25">
      <c r="A40" s="78">
        <v>5</v>
      </c>
      <c r="B40" s="78"/>
      <c r="C40" s="78"/>
      <c r="D40" s="78" t="s">
        <v>79</v>
      </c>
      <c r="E40" s="78"/>
      <c r="F40" s="79"/>
      <c r="G40" s="89">
        <f>'PLANILHA DE MAO DE OBRA'!G37</f>
        <v>0</v>
      </c>
      <c r="H40" s="84">
        <f>'PLANILHA DE MAO DE OBRA'!H37</f>
        <v>5482.0151728964265</v>
      </c>
      <c r="I40" s="84">
        <f>'PLANILHA DE MATERIAL'!G37</f>
        <v>0</v>
      </c>
      <c r="J40" s="84">
        <f>'PLANILHA DE MATERIAL'!H37</f>
        <v>4590.8321374967754</v>
      </c>
      <c r="K40" s="85">
        <f t="shared" si="0"/>
        <v>10072.847310393201</v>
      </c>
    </row>
    <row r="41" spans="1:11" ht="51" x14ac:dyDescent="0.2">
      <c r="A41" s="80" t="s">
        <v>374</v>
      </c>
      <c r="B41" s="81" t="s">
        <v>80</v>
      </c>
      <c r="C41" s="80" t="s">
        <v>11</v>
      </c>
      <c r="D41" s="80" t="s">
        <v>81</v>
      </c>
      <c r="E41" s="82" t="s">
        <v>13</v>
      </c>
      <c r="F41" s="81">
        <v>95.58</v>
      </c>
      <c r="G41" s="86">
        <f>'PLANILHA DE MAO DE OBRA'!G38</f>
        <v>2.0661648191999999</v>
      </c>
      <c r="H41" s="87">
        <f>'PLANILHA DE MAO DE OBRA'!H38</f>
        <v>197.48403341913598</v>
      </c>
      <c r="I41" s="87">
        <f>'PLANILHA DE MATERIAL'!G38</f>
        <v>2.004995466</v>
      </c>
      <c r="J41" s="87">
        <f>'PLANILHA DE MATERIAL'!H38</f>
        <v>191.63746664028</v>
      </c>
      <c r="K41" s="88">
        <f t="shared" si="0"/>
        <v>389.12150005941601</v>
      </c>
    </row>
    <row r="42" spans="1:11" ht="63.75" x14ac:dyDescent="0.2">
      <c r="A42" s="80" t="s">
        <v>375</v>
      </c>
      <c r="B42" s="81" t="s">
        <v>82</v>
      </c>
      <c r="C42" s="80" t="s">
        <v>11</v>
      </c>
      <c r="D42" s="80" t="s">
        <v>83</v>
      </c>
      <c r="E42" s="82" t="s">
        <v>13</v>
      </c>
      <c r="F42" s="81">
        <v>95.58</v>
      </c>
      <c r="G42" s="86">
        <f>'PLANILHA DE MAO DE OBRA'!G39</f>
        <v>26.731007348399999</v>
      </c>
      <c r="H42" s="87">
        <f>'PLANILHA DE MAO DE OBRA'!H39</f>
        <v>2554.9496823600716</v>
      </c>
      <c r="I42" s="87">
        <f>'PLANILHA DE MATERIAL'!G39</f>
        <v>23.210371241999997</v>
      </c>
      <c r="J42" s="87">
        <f>'PLANILHA DE MATERIAL'!H39</f>
        <v>2218.4472833103596</v>
      </c>
      <c r="K42" s="88">
        <f t="shared" si="0"/>
        <v>4773.3969656704312</v>
      </c>
    </row>
    <row r="43" spans="1:11" ht="51" x14ac:dyDescent="0.2">
      <c r="A43" s="80" t="s">
        <v>376</v>
      </c>
      <c r="B43" s="81" t="s">
        <v>84</v>
      </c>
      <c r="C43" s="80" t="s">
        <v>11</v>
      </c>
      <c r="D43" s="80" t="s">
        <v>85</v>
      </c>
      <c r="E43" s="82" t="s">
        <v>13</v>
      </c>
      <c r="F43" s="81">
        <v>42.93</v>
      </c>
      <c r="G43" s="86">
        <f>'PLANILHA DE MAO DE OBRA'!G40</f>
        <v>63.582144353999993</v>
      </c>
      <c r="H43" s="87">
        <f>'PLANILHA DE MAO DE OBRA'!H40</f>
        <v>2729.5814571172195</v>
      </c>
      <c r="I43" s="87">
        <f>'PLANILHA DE MATERIAL'!G40</f>
        <v>50.797749535199998</v>
      </c>
      <c r="J43" s="87">
        <f>'PLANILHA DE MATERIAL'!H40</f>
        <v>2180.747387546136</v>
      </c>
      <c r="K43" s="88">
        <f t="shared" si="0"/>
        <v>4910.328844663356</v>
      </c>
    </row>
    <row r="44" spans="1:11" ht="15" x14ac:dyDescent="0.25">
      <c r="A44" s="78" t="s">
        <v>268</v>
      </c>
      <c r="B44" s="78"/>
      <c r="C44" s="78"/>
      <c r="D44" s="78" t="s">
        <v>86</v>
      </c>
      <c r="E44" s="78"/>
      <c r="F44" s="79"/>
      <c r="G44" s="89">
        <f>'PLANILHA DE MAO DE OBRA'!G41</f>
        <v>0</v>
      </c>
      <c r="H44" s="84">
        <f>'PLANILHA DE MAO DE OBRA'!H41</f>
        <v>4401.0824250621963</v>
      </c>
      <c r="I44" s="84">
        <f>'PLANILHA DE MATERIAL'!G41</f>
        <v>0</v>
      </c>
      <c r="J44" s="84">
        <f>'PLANILHA DE MATERIAL'!H41</f>
        <v>19169.721686448574</v>
      </c>
      <c r="K44" s="85">
        <f t="shared" si="0"/>
        <v>23570.80411151077</v>
      </c>
    </row>
    <row r="45" spans="1:11" ht="38.25" x14ac:dyDescent="0.2">
      <c r="A45" s="80" t="s">
        <v>87</v>
      </c>
      <c r="B45" s="81" t="s">
        <v>88</v>
      </c>
      <c r="C45" s="80" t="s">
        <v>11</v>
      </c>
      <c r="D45" s="80" t="s">
        <v>89</v>
      </c>
      <c r="E45" s="82" t="s">
        <v>21</v>
      </c>
      <c r="F45" s="81">
        <v>1.17</v>
      </c>
      <c r="G45" s="86">
        <f>'PLANILHA DE MAO DE OBRA'!G42</f>
        <v>31.549793061599999</v>
      </c>
      <c r="H45" s="87">
        <f>'PLANILHA DE MAO DE OBRA'!H42</f>
        <v>36.913257882071996</v>
      </c>
      <c r="I45" s="87">
        <f>'PLANILHA DE MATERIAL'!G42</f>
        <v>74.905271290799988</v>
      </c>
      <c r="J45" s="87">
        <f>'PLANILHA DE MATERIAL'!H42</f>
        <v>87.639167410235984</v>
      </c>
      <c r="K45" s="88">
        <f t="shared" si="0"/>
        <v>124.55242529230799</v>
      </c>
    </row>
    <row r="46" spans="1:11" ht="51" x14ac:dyDescent="0.2">
      <c r="A46" s="80" t="s">
        <v>90</v>
      </c>
      <c r="B46" s="81" t="s">
        <v>91</v>
      </c>
      <c r="C46" s="80" t="s">
        <v>11</v>
      </c>
      <c r="D46" s="80" t="s">
        <v>92</v>
      </c>
      <c r="E46" s="82" t="s">
        <v>21</v>
      </c>
      <c r="F46" s="81">
        <v>1.17</v>
      </c>
      <c r="G46" s="86">
        <f>'PLANILHA DE MAO DE OBRA'!G43</f>
        <v>187.75593135</v>
      </c>
      <c r="H46" s="87">
        <f>'PLANILHA DE MAO DE OBRA'!H43</f>
        <v>219.67443967949998</v>
      </c>
      <c r="I46" s="87">
        <f>'PLANILHA DE MATERIAL'!G43</f>
        <v>459.37504593719996</v>
      </c>
      <c r="J46" s="87">
        <f>'PLANILHA DE MATERIAL'!H43</f>
        <v>537.46880374652392</v>
      </c>
      <c r="K46" s="88">
        <f t="shared" si="0"/>
        <v>757.1432434260239</v>
      </c>
    </row>
    <row r="47" spans="1:11" ht="63.75" x14ac:dyDescent="0.2">
      <c r="A47" s="80" t="s">
        <v>93</v>
      </c>
      <c r="B47" s="81" t="s">
        <v>94</v>
      </c>
      <c r="C47" s="80" t="s">
        <v>11</v>
      </c>
      <c r="D47" s="80" t="s">
        <v>95</v>
      </c>
      <c r="E47" s="82" t="s">
        <v>13</v>
      </c>
      <c r="F47" s="81">
        <v>18.93</v>
      </c>
      <c r="G47" s="86">
        <f>'PLANILHA DE MAO DE OBRA'!G44</f>
        <v>19.390684964400002</v>
      </c>
      <c r="H47" s="87">
        <f>'PLANILHA DE MAO DE OBRA'!H44</f>
        <v>367.06566637609205</v>
      </c>
      <c r="I47" s="87">
        <f>'PLANILHA DE MATERIAL'!G44</f>
        <v>27.431056612799999</v>
      </c>
      <c r="J47" s="87">
        <f>'PLANILHA DE MATERIAL'!H44</f>
        <v>519.26990168030397</v>
      </c>
      <c r="K47" s="88">
        <f t="shared" si="0"/>
        <v>886.33556805639603</v>
      </c>
    </row>
    <row r="48" spans="1:11" x14ac:dyDescent="0.2">
      <c r="A48" s="80" t="s">
        <v>96</v>
      </c>
      <c r="B48" s="81" t="s">
        <v>97</v>
      </c>
      <c r="C48" s="80" t="s">
        <v>98</v>
      </c>
      <c r="D48" s="80" t="s">
        <v>99</v>
      </c>
      <c r="E48" s="82" t="s">
        <v>21</v>
      </c>
      <c r="F48" s="81">
        <v>7.22</v>
      </c>
      <c r="G48" s="86">
        <f>'PLANILHA DE MAO DE OBRA'!G45</f>
        <v>71.996328716400001</v>
      </c>
      <c r="H48" s="87">
        <f>'PLANILHA DE MAO DE OBRA'!H45</f>
        <v>519.81349333240803</v>
      </c>
      <c r="I48" s="87">
        <f>'PLANILHA DE MATERIAL'!G45</f>
        <v>31.828453448399998</v>
      </c>
      <c r="J48" s="87">
        <f>'PLANILHA DE MATERIAL'!H45</f>
        <v>229.80143389744796</v>
      </c>
      <c r="K48" s="88">
        <f t="shared" si="0"/>
        <v>749.61492722985599</v>
      </c>
    </row>
    <row r="49" spans="1:12" ht="25.5" x14ac:dyDescent="0.2">
      <c r="A49" s="80" t="s">
        <v>100</v>
      </c>
      <c r="B49" s="81" t="s">
        <v>101</v>
      </c>
      <c r="C49" s="80" t="s">
        <v>11</v>
      </c>
      <c r="D49" s="80" t="s">
        <v>102</v>
      </c>
      <c r="E49" s="82" t="s">
        <v>39</v>
      </c>
      <c r="F49" s="81">
        <v>2.6</v>
      </c>
      <c r="G49" s="86">
        <f>'PLANILHA DE MAO DE OBRA'!G46</f>
        <v>17.0798427324</v>
      </c>
      <c r="H49" s="87">
        <f>'PLANILHA DE MAO DE OBRA'!H46</f>
        <v>44.407591104239998</v>
      </c>
      <c r="I49" s="87">
        <f>'PLANILHA DE MATERIAL'!G46</f>
        <v>79.948344632399994</v>
      </c>
      <c r="J49" s="87">
        <f>'PLANILHA DE MATERIAL'!H46</f>
        <v>207.86569604424</v>
      </c>
      <c r="K49" s="88">
        <f t="shared" si="0"/>
        <v>252.27328714847999</v>
      </c>
    </row>
    <row r="50" spans="1:12" ht="51" x14ac:dyDescent="0.2">
      <c r="A50" s="80" t="s">
        <v>103</v>
      </c>
      <c r="B50" s="81" t="s">
        <v>104</v>
      </c>
      <c r="C50" s="80" t="s">
        <v>11</v>
      </c>
      <c r="D50" s="80" t="s">
        <v>105</v>
      </c>
      <c r="E50" s="82" t="s">
        <v>13</v>
      </c>
      <c r="F50" s="81">
        <v>167.95</v>
      </c>
      <c r="G50" s="86">
        <f>'PLANILHA DE MAO DE OBRA'!G47</f>
        <v>18.575093588399998</v>
      </c>
      <c r="H50" s="87">
        <f>'PLANILHA DE MAO DE OBRA'!H47</f>
        <v>3119.6869681717794</v>
      </c>
      <c r="I50" s="87">
        <f>'PLANILHA DE MATERIAL'!G47</f>
        <v>103.21308863280001</v>
      </c>
      <c r="J50" s="87">
        <f>'PLANILHA DE MATERIAL'!H47</f>
        <v>17334.63823587876</v>
      </c>
      <c r="K50" s="88">
        <f t="shared" si="0"/>
        <v>20454.325204050539</v>
      </c>
    </row>
    <row r="51" spans="1:12" ht="38.25" x14ac:dyDescent="0.2">
      <c r="A51" s="80" t="s">
        <v>106</v>
      </c>
      <c r="B51" s="81" t="s">
        <v>107</v>
      </c>
      <c r="C51" s="80" t="s">
        <v>11</v>
      </c>
      <c r="D51" s="80" t="s">
        <v>108</v>
      </c>
      <c r="E51" s="82" t="s">
        <v>39</v>
      </c>
      <c r="F51" s="81">
        <v>46.02</v>
      </c>
      <c r="G51" s="86">
        <f>'PLANILHA DE MAO DE OBRA'!G48</f>
        <v>2.0321818452000002</v>
      </c>
      <c r="H51" s="87">
        <f>'PLANILHA DE MAO DE OBRA'!H48</f>
        <v>93.521008516104018</v>
      </c>
      <c r="I51" s="87">
        <f>'PLANILHA DE MATERIAL'!G48</f>
        <v>5.4984451931999994</v>
      </c>
      <c r="J51" s="87">
        <f>'PLANILHA DE MATERIAL'!H48</f>
        <v>253.03844779106399</v>
      </c>
      <c r="K51" s="88">
        <f t="shared" si="0"/>
        <v>346.55945630716803</v>
      </c>
    </row>
    <row r="52" spans="1:12" ht="15" x14ac:dyDescent="0.25">
      <c r="A52" s="78" t="s">
        <v>269</v>
      </c>
      <c r="B52" s="78"/>
      <c r="C52" s="78"/>
      <c r="D52" s="78" t="s">
        <v>109</v>
      </c>
      <c r="E52" s="78"/>
      <c r="F52" s="79"/>
      <c r="G52" s="89">
        <f>'PLANILHA DE MAO DE OBRA'!G49</f>
        <v>0</v>
      </c>
      <c r="H52" s="84">
        <f>'PLANILHA DE MAO DE OBRA'!H49</f>
        <v>214.04176173899998</v>
      </c>
      <c r="I52" s="84">
        <f>'PLANILHA DE MATERIAL'!G49</f>
        <v>0</v>
      </c>
      <c r="J52" s="84">
        <f>'PLANILHA DE MATERIAL'!H49</f>
        <v>523.68755236840786</v>
      </c>
      <c r="K52" s="85">
        <f t="shared" si="0"/>
        <v>737.72931410740784</v>
      </c>
    </row>
    <row r="53" spans="1:12" ht="51" x14ac:dyDescent="0.2">
      <c r="A53" s="80" t="s">
        <v>110</v>
      </c>
      <c r="B53" s="81" t="s">
        <v>91</v>
      </c>
      <c r="C53" s="80" t="s">
        <v>11</v>
      </c>
      <c r="D53" s="80" t="s">
        <v>92</v>
      </c>
      <c r="E53" s="82" t="s">
        <v>21</v>
      </c>
      <c r="F53" s="81">
        <v>1.1399999999999999</v>
      </c>
      <c r="G53" s="86">
        <f>'PLANILHA DE MAO DE OBRA'!G50</f>
        <v>187.75593135</v>
      </c>
      <c r="H53" s="87">
        <f>'PLANILHA DE MAO DE OBRA'!H50</f>
        <v>214.04176173899998</v>
      </c>
      <c r="I53" s="87">
        <f>'PLANILHA DE MATERIAL'!G50</f>
        <v>459.37504593719996</v>
      </c>
      <c r="J53" s="87">
        <f>'PLANILHA DE MATERIAL'!H50</f>
        <v>523.68755236840786</v>
      </c>
      <c r="K53" s="88">
        <f t="shared" si="0"/>
        <v>737.72931410740784</v>
      </c>
      <c r="L53" s="75"/>
    </row>
    <row r="54" spans="1:12" ht="15" x14ac:dyDescent="0.25">
      <c r="A54" s="78" t="s">
        <v>270</v>
      </c>
      <c r="B54" s="78"/>
      <c r="C54" s="78"/>
      <c r="D54" s="78" t="s">
        <v>111</v>
      </c>
      <c r="E54" s="78"/>
      <c r="F54" s="79"/>
      <c r="G54" s="89">
        <f>'PLANILHA DE MAO DE OBRA'!G51</f>
        <v>0</v>
      </c>
      <c r="H54" s="84">
        <f>'PLANILHA DE MAO DE OBRA'!H51</f>
        <v>4402.9663052088608</v>
      </c>
      <c r="I54" s="84">
        <f>'PLANILHA DE MATERIAL'!G51</f>
        <v>0</v>
      </c>
      <c r="J54" s="84">
        <f>'PLANILHA DE MATERIAL'!H51</f>
        <v>10860.356312100721</v>
      </c>
      <c r="K54" s="85">
        <f t="shared" si="0"/>
        <v>15263.322617309583</v>
      </c>
    </row>
    <row r="55" spans="1:12" ht="51" x14ac:dyDescent="0.2">
      <c r="A55" s="80" t="s">
        <v>112</v>
      </c>
      <c r="B55" s="81" t="s">
        <v>113</v>
      </c>
      <c r="C55" s="80" t="s">
        <v>11</v>
      </c>
      <c r="D55" s="80" t="s">
        <v>114</v>
      </c>
      <c r="E55" s="82" t="s">
        <v>13</v>
      </c>
      <c r="F55" s="81">
        <v>74.7</v>
      </c>
      <c r="G55" s="86">
        <f>'PLANILHA DE MAO DE OBRA'!G52</f>
        <v>21.769493144400002</v>
      </c>
      <c r="H55" s="87">
        <f>'PLANILHA DE MAO DE OBRA'!H52</f>
        <v>1626.1811378866803</v>
      </c>
      <c r="I55" s="87">
        <f>'PLANILHA DE MATERIAL'!G52</f>
        <v>48.561669846000001</v>
      </c>
      <c r="J55" s="87">
        <f>'PLANILHA DE MATERIAL'!H52</f>
        <v>3627.5567374962002</v>
      </c>
      <c r="K55" s="88">
        <f t="shared" si="0"/>
        <v>5253.7378753828807</v>
      </c>
    </row>
    <row r="56" spans="1:12" ht="51" x14ac:dyDescent="0.2">
      <c r="A56" s="80" t="s">
        <v>115</v>
      </c>
      <c r="B56" s="81" t="s">
        <v>116</v>
      </c>
      <c r="C56" s="80" t="s">
        <v>11</v>
      </c>
      <c r="D56" s="80" t="s">
        <v>117</v>
      </c>
      <c r="E56" s="82" t="s">
        <v>13</v>
      </c>
      <c r="F56" s="81">
        <v>153.65</v>
      </c>
      <c r="G56" s="86">
        <f>'PLANILHA DE MAO DE OBRA'!G53</f>
        <v>18.0721455732</v>
      </c>
      <c r="H56" s="87">
        <f>'PLANILHA DE MAO DE OBRA'!H53</f>
        <v>2776.7851673221803</v>
      </c>
      <c r="I56" s="87">
        <f>'PLANILHA DE MATERIAL'!G53</f>
        <v>47.073215584800003</v>
      </c>
      <c r="J56" s="87">
        <f>'PLANILHA DE MATERIAL'!H53</f>
        <v>7232.7995746045208</v>
      </c>
      <c r="K56" s="88">
        <f t="shared" si="0"/>
        <v>10009.584741926701</v>
      </c>
    </row>
    <row r="57" spans="1:12" ht="15" x14ac:dyDescent="0.25">
      <c r="A57" s="78" t="s">
        <v>271</v>
      </c>
      <c r="B57" s="78"/>
      <c r="C57" s="78"/>
      <c r="D57" s="78" t="s">
        <v>118</v>
      </c>
      <c r="E57" s="78"/>
      <c r="F57" s="79"/>
      <c r="G57" s="89">
        <f>'PLANILHA DE MAO DE OBRA'!G54</f>
        <v>0</v>
      </c>
      <c r="H57" s="84">
        <f>'PLANILHA DE MAO DE OBRA'!H54</f>
        <v>1366.8264786160801</v>
      </c>
      <c r="I57" s="84">
        <f>'PLANILHA DE MATERIAL'!G54</f>
        <v>0</v>
      </c>
      <c r="J57" s="84">
        <f>'PLANILHA DE MATERIAL'!H54</f>
        <v>30855.925775932235</v>
      </c>
      <c r="K57" s="85">
        <f t="shared" si="0"/>
        <v>32222.752254548315</v>
      </c>
    </row>
    <row r="58" spans="1:12" ht="63.75" x14ac:dyDescent="0.2">
      <c r="A58" s="80" t="s">
        <v>119</v>
      </c>
      <c r="B58" s="81" t="s">
        <v>120</v>
      </c>
      <c r="C58" s="80" t="s">
        <v>11</v>
      </c>
      <c r="D58" s="80" t="s">
        <v>121</v>
      </c>
      <c r="E58" s="82" t="s">
        <v>13</v>
      </c>
      <c r="F58" s="81">
        <v>16.149999999999999</v>
      </c>
      <c r="G58" s="86">
        <f>'PLANILHA DE MAO DE OBRA'!G55</f>
        <v>27.410666828399997</v>
      </c>
      <c r="H58" s="87">
        <f>'PLANILHA DE MAO DE OBRA'!H55</f>
        <v>442.68226927865993</v>
      </c>
      <c r="I58" s="87">
        <f>'PLANILHA DE MATERIAL'!G55</f>
        <v>557.69458631399993</v>
      </c>
      <c r="J58" s="87">
        <f>'PLANILHA DE MATERIAL'!H55</f>
        <v>9006.7675689710977</v>
      </c>
      <c r="K58" s="88">
        <f t="shared" si="0"/>
        <v>9449.4498382497568</v>
      </c>
    </row>
    <row r="59" spans="1:12" ht="51" x14ac:dyDescent="0.2">
      <c r="A59" s="80" t="s">
        <v>122</v>
      </c>
      <c r="B59" s="81" t="s">
        <v>123</v>
      </c>
      <c r="C59" s="80" t="s">
        <v>11</v>
      </c>
      <c r="D59" s="80" t="s">
        <v>124</v>
      </c>
      <c r="E59" s="82" t="s">
        <v>13</v>
      </c>
      <c r="F59" s="81">
        <v>2.4</v>
      </c>
      <c r="G59" s="86">
        <f>'PLANILHA DE MAO DE OBRA'!G56</f>
        <v>48.7247881212</v>
      </c>
      <c r="H59" s="87">
        <f>'PLANILHA DE MAO DE OBRA'!H56</f>
        <v>116.93949149087999</v>
      </c>
      <c r="I59" s="87">
        <f>'PLANILHA DE MATERIAL'!G56</f>
        <v>918.49182127200004</v>
      </c>
      <c r="J59" s="87">
        <f>'PLANILHA DE MATERIAL'!H56</f>
        <v>2204.3803710528</v>
      </c>
      <c r="K59" s="88">
        <f t="shared" si="0"/>
        <v>2321.3198625436798</v>
      </c>
    </row>
    <row r="60" spans="1:12" ht="38.25" x14ac:dyDescent="0.2">
      <c r="A60" s="80" t="s">
        <v>125</v>
      </c>
      <c r="B60" s="81" t="s">
        <v>126</v>
      </c>
      <c r="C60" s="80" t="s">
        <v>11</v>
      </c>
      <c r="D60" s="80" t="s">
        <v>127</v>
      </c>
      <c r="E60" s="82" t="s">
        <v>13</v>
      </c>
      <c r="F60" s="81">
        <v>12.81</v>
      </c>
      <c r="G60" s="86">
        <f>'PLANILHA DE MAO DE OBRA'!G57</f>
        <v>10.160909225999999</v>
      </c>
      <c r="H60" s="87">
        <f>'PLANILHA DE MAO DE OBRA'!H57</f>
        <v>130.16124718506001</v>
      </c>
      <c r="I60" s="87">
        <f>'PLANILHA DE MATERIAL'!G57</f>
        <v>1313.7681816504</v>
      </c>
      <c r="J60" s="87">
        <f>'PLANILHA DE MATERIAL'!H57</f>
        <v>16829.370406941624</v>
      </c>
      <c r="K60" s="88">
        <f t="shared" si="0"/>
        <v>16959.531654126684</v>
      </c>
    </row>
    <row r="61" spans="1:12" ht="25.5" x14ac:dyDescent="0.2">
      <c r="A61" s="80" t="s">
        <v>272</v>
      </c>
      <c r="B61" s="81" t="s">
        <v>128</v>
      </c>
      <c r="C61" s="80" t="s">
        <v>129</v>
      </c>
      <c r="D61" s="80" t="s">
        <v>130</v>
      </c>
      <c r="E61" s="82" t="s">
        <v>39</v>
      </c>
      <c r="F61" s="81">
        <v>19.98</v>
      </c>
      <c r="G61" s="86">
        <f>'PLANILHA DE MAO DE OBRA'!G58</f>
        <v>11.5746009444</v>
      </c>
      <c r="H61" s="87">
        <f>'PLANILHA DE MAO DE OBRA'!H58</f>
        <v>231.260526869112</v>
      </c>
      <c r="I61" s="87">
        <f>'PLANILHA DE MATERIAL'!G58</f>
        <v>36.219053689199995</v>
      </c>
      <c r="J61" s="87">
        <f>'PLANILHA DE MATERIAL'!H58</f>
        <v>723.65669271021591</v>
      </c>
      <c r="K61" s="88">
        <f t="shared" si="0"/>
        <v>954.91721957932793</v>
      </c>
    </row>
    <row r="62" spans="1:12" ht="38.25" x14ac:dyDescent="0.2">
      <c r="A62" s="80" t="s">
        <v>273</v>
      </c>
      <c r="B62" s="81" t="s">
        <v>274</v>
      </c>
      <c r="C62" s="80" t="s">
        <v>11</v>
      </c>
      <c r="D62" s="80" t="s">
        <v>245</v>
      </c>
      <c r="E62" s="82" t="s">
        <v>39</v>
      </c>
      <c r="F62" s="81">
        <v>19.48</v>
      </c>
      <c r="G62" s="86">
        <f>'PLANILHA DE MAO DE OBRA'!G59</f>
        <v>22.8841346916</v>
      </c>
      <c r="H62" s="87">
        <f>'PLANILHA DE MAO DE OBRA'!H59</f>
        <v>445.78294379236803</v>
      </c>
      <c r="I62" s="87">
        <f>'PLANILHA DE MATERIAL'!G59</f>
        <v>107.3794012452</v>
      </c>
      <c r="J62" s="87">
        <f>'PLANILHA DE MATERIAL'!H59</f>
        <v>2091.7507362564961</v>
      </c>
      <c r="K62" s="88">
        <f t="shared" si="0"/>
        <v>2537.533680048864</v>
      </c>
    </row>
    <row r="63" spans="1:12" ht="15" x14ac:dyDescent="0.25">
      <c r="A63" s="78" t="s">
        <v>275</v>
      </c>
      <c r="B63" s="78"/>
      <c r="C63" s="78"/>
      <c r="D63" s="78" t="s">
        <v>131</v>
      </c>
      <c r="E63" s="78"/>
      <c r="F63" s="79"/>
      <c r="G63" s="89">
        <f>'PLANILHA DE MAO DE OBRA'!G60</f>
        <v>0</v>
      </c>
      <c r="H63" s="84">
        <f>'PLANILHA DE MAO DE OBRA'!H60</f>
        <v>3188.0014455531236</v>
      </c>
      <c r="I63" s="84">
        <f>'PLANILHA DE MATERIAL'!G60</f>
        <v>0</v>
      </c>
      <c r="J63" s="84">
        <f>'PLANILHA DE MATERIAL'!H60</f>
        <v>19964.195498677396</v>
      </c>
      <c r="K63" s="85">
        <f t="shared" si="0"/>
        <v>23152.19694423052</v>
      </c>
    </row>
    <row r="64" spans="1:12" ht="25.5" x14ac:dyDescent="0.2">
      <c r="A64" s="80" t="s">
        <v>132</v>
      </c>
      <c r="B64" s="81" t="s">
        <v>133</v>
      </c>
      <c r="C64" s="80" t="s">
        <v>11</v>
      </c>
      <c r="D64" s="80" t="s">
        <v>134</v>
      </c>
      <c r="E64" s="82" t="s">
        <v>13</v>
      </c>
      <c r="F64" s="81">
        <v>213.86</v>
      </c>
      <c r="G64" s="86">
        <f>'PLANILHA DE MAO DE OBRA'!G61</f>
        <v>10.419179828399999</v>
      </c>
      <c r="H64" s="87">
        <f>'PLANILHA DE MAO DE OBRA'!H61</f>
        <v>2228.2457981016241</v>
      </c>
      <c r="I64" s="87">
        <f>'PLANILHA DE MATERIAL'!G61</f>
        <v>76.998622489200002</v>
      </c>
      <c r="J64" s="87">
        <f>'PLANILHA DE MATERIAL'!H61</f>
        <v>16466.925405540314</v>
      </c>
      <c r="K64" s="88">
        <f t="shared" si="0"/>
        <v>18695.171203641938</v>
      </c>
    </row>
    <row r="65" spans="1:11" ht="25.5" x14ac:dyDescent="0.2">
      <c r="A65" s="80" t="s">
        <v>135</v>
      </c>
      <c r="B65" s="81" t="s">
        <v>136</v>
      </c>
      <c r="C65" s="80" t="s">
        <v>11</v>
      </c>
      <c r="D65" s="80" t="s">
        <v>137</v>
      </c>
      <c r="E65" s="82" t="s">
        <v>39</v>
      </c>
      <c r="F65" s="81">
        <v>183.45</v>
      </c>
      <c r="G65" s="86">
        <f>'PLANILHA DE MAO DE OBRA'!G62</f>
        <v>3.0584676599999998</v>
      </c>
      <c r="H65" s="87">
        <f>'PLANILHA DE MAO DE OBRA'!H62</f>
        <v>561.07589222699994</v>
      </c>
      <c r="I65" s="87">
        <f>'PLANILHA DE MATERIAL'!G62</f>
        <v>10.623077672400001</v>
      </c>
      <c r="J65" s="87">
        <f>'PLANILHA DE MATERIAL'!H62</f>
        <v>1948.80359900178</v>
      </c>
      <c r="K65" s="88">
        <f t="shared" si="0"/>
        <v>2509.8794912287799</v>
      </c>
    </row>
    <row r="66" spans="1:11" ht="25.5" x14ac:dyDescent="0.2">
      <c r="A66" s="80" t="s">
        <v>138</v>
      </c>
      <c r="B66" s="81" t="s">
        <v>139</v>
      </c>
      <c r="C66" s="80" t="s">
        <v>11</v>
      </c>
      <c r="D66" s="80" t="s">
        <v>140</v>
      </c>
      <c r="E66" s="82" t="s">
        <v>39</v>
      </c>
      <c r="F66" s="81">
        <v>41.75</v>
      </c>
      <c r="G66" s="86">
        <f>'PLANILHA DE MAO DE OBRA'!G63</f>
        <v>9.5492156940000008</v>
      </c>
      <c r="H66" s="87">
        <f>'PLANILHA DE MAO DE OBRA'!H63</f>
        <v>398.67975522450001</v>
      </c>
      <c r="I66" s="87">
        <f>'PLANILHA DE MATERIAL'!G63</f>
        <v>37.089017823600003</v>
      </c>
      <c r="J66" s="87">
        <f>'PLANILHA DE MATERIAL'!H63</f>
        <v>1548.4664941353001</v>
      </c>
      <c r="K66" s="88">
        <f t="shared" si="0"/>
        <v>1947.1462493598001</v>
      </c>
    </row>
    <row r="67" spans="1:11" ht="15" x14ac:dyDescent="0.25">
      <c r="A67" s="78" t="s">
        <v>276</v>
      </c>
      <c r="B67" s="78"/>
      <c r="C67" s="78"/>
      <c r="D67" s="78" t="s">
        <v>141</v>
      </c>
      <c r="E67" s="78"/>
      <c r="F67" s="79"/>
      <c r="G67" s="89">
        <f>'PLANILHA DE MAO DE OBRA'!G64</f>
        <v>0</v>
      </c>
      <c r="H67" s="84">
        <f>'PLANILHA DE MAO DE OBRA'!H64</f>
        <v>2481.7935827069996</v>
      </c>
      <c r="I67" s="84">
        <f>'PLANILHA DE MATERIAL'!G64</f>
        <v>0</v>
      </c>
      <c r="J67" s="84">
        <f>'PLANILHA DE MATERIAL'!H64</f>
        <v>3036.6123258632751</v>
      </c>
      <c r="K67" s="85">
        <f t="shared" si="0"/>
        <v>5518.4059085702747</v>
      </c>
    </row>
    <row r="68" spans="1:11" ht="25.5" x14ac:dyDescent="0.2">
      <c r="A68" s="80" t="s">
        <v>142</v>
      </c>
      <c r="B68" s="81" t="s">
        <v>143</v>
      </c>
      <c r="C68" s="80" t="s">
        <v>11</v>
      </c>
      <c r="D68" s="80" t="s">
        <v>144</v>
      </c>
      <c r="E68" s="82" t="s">
        <v>13</v>
      </c>
      <c r="F68" s="81">
        <v>162.29</v>
      </c>
      <c r="G68" s="86">
        <f>'PLANILHA DE MAO DE OBRA'!G65</f>
        <v>1.7195384843999999</v>
      </c>
      <c r="H68" s="87">
        <f>'PLANILHA DE MAO DE OBRA'!H65</f>
        <v>279.06390063327598</v>
      </c>
      <c r="I68" s="87">
        <f>'PLANILHA DE MATERIAL'!G65</f>
        <v>2.1001477931999997</v>
      </c>
      <c r="J68" s="87">
        <f>'PLANILHA DE MATERIAL'!H65</f>
        <v>340.83298535842795</v>
      </c>
      <c r="K68" s="88">
        <f t="shared" si="0"/>
        <v>619.89688599170393</v>
      </c>
    </row>
    <row r="69" spans="1:11" ht="38.25" x14ac:dyDescent="0.2">
      <c r="A69" s="80" t="s">
        <v>145</v>
      </c>
      <c r="B69" s="81" t="s">
        <v>146</v>
      </c>
      <c r="C69" s="80" t="s">
        <v>11</v>
      </c>
      <c r="D69" s="80" t="s">
        <v>147</v>
      </c>
      <c r="E69" s="82" t="s">
        <v>13</v>
      </c>
      <c r="F69" s="81">
        <v>162.29</v>
      </c>
      <c r="G69" s="86">
        <f>'PLANILHA DE MAO DE OBRA'!G66</f>
        <v>9.3589110395999988</v>
      </c>
      <c r="H69" s="87">
        <f>'PLANILHA DE MAO DE OBRA'!H66</f>
        <v>1518.8576726166837</v>
      </c>
      <c r="I69" s="87">
        <f>'PLANILHA DE MATERIAL'!G66</f>
        <v>9.5764020731999988</v>
      </c>
      <c r="J69" s="87">
        <f>'PLANILHA DE MATERIAL'!H66</f>
        <v>1554.1542924596276</v>
      </c>
      <c r="K69" s="88">
        <f t="shared" si="0"/>
        <v>3073.0119650763113</v>
      </c>
    </row>
    <row r="70" spans="1:11" ht="25.5" x14ac:dyDescent="0.2">
      <c r="A70" s="80" t="s">
        <v>148</v>
      </c>
      <c r="B70" s="81" t="s">
        <v>149</v>
      </c>
      <c r="C70" s="80" t="s">
        <v>11</v>
      </c>
      <c r="D70" s="80" t="s">
        <v>150</v>
      </c>
      <c r="E70" s="82" t="s">
        <v>13</v>
      </c>
      <c r="F70" s="81">
        <v>162.29</v>
      </c>
      <c r="G70" s="86">
        <f>'PLANILHA DE MAO DE OBRA'!G67</f>
        <v>4.2138887760000001</v>
      </c>
      <c r="H70" s="87">
        <f>'PLANILHA DE MAO DE OBRA'!H67</f>
        <v>683.87200945704001</v>
      </c>
      <c r="I70" s="87">
        <f>'PLANILHA DE MATERIAL'!G67</f>
        <v>7.0344756179999992</v>
      </c>
      <c r="J70" s="87">
        <f>'PLANILHA DE MATERIAL'!H67</f>
        <v>1141.6250480452197</v>
      </c>
      <c r="K70" s="88">
        <f t="shared" si="0"/>
        <v>1825.4970575022598</v>
      </c>
    </row>
    <row r="71" spans="1:11" ht="15" x14ac:dyDescent="0.25">
      <c r="A71" s="78" t="s">
        <v>277</v>
      </c>
      <c r="B71" s="78"/>
      <c r="C71" s="78"/>
      <c r="D71" s="78" t="s">
        <v>151</v>
      </c>
      <c r="E71" s="78"/>
      <c r="F71" s="79"/>
      <c r="G71" s="89">
        <f>'PLANILHA DE MAO DE OBRA'!G68</f>
        <v>0</v>
      </c>
      <c r="H71" s="84">
        <f>'PLANILHA DE MAO DE OBRA'!H68</f>
        <v>1821.546672706656</v>
      </c>
      <c r="I71" s="84">
        <f>'PLANILHA DE MATERIAL'!G68</f>
        <v>0</v>
      </c>
      <c r="J71" s="84">
        <f>'PLANILHA DE MATERIAL'!H68</f>
        <v>3086.9767924799758</v>
      </c>
      <c r="K71" s="85">
        <f t="shared" si="0"/>
        <v>4908.5234651866322</v>
      </c>
    </row>
    <row r="72" spans="1:11" ht="25.5" x14ac:dyDescent="0.2">
      <c r="A72" s="80" t="s">
        <v>152</v>
      </c>
      <c r="B72" s="81" t="s">
        <v>153</v>
      </c>
      <c r="C72" s="80" t="s">
        <v>11</v>
      </c>
      <c r="D72" s="80" t="s">
        <v>154</v>
      </c>
      <c r="E72" s="82" t="s">
        <v>13</v>
      </c>
      <c r="F72" s="81">
        <v>95.86</v>
      </c>
      <c r="G72" s="86">
        <f>'PLANILHA DE MAO DE OBRA'!G69</f>
        <v>1.3321325808</v>
      </c>
      <c r="H72" s="87">
        <f>'PLANILHA DE MAO DE OBRA'!H69</f>
        <v>127.698229195488</v>
      </c>
      <c r="I72" s="87">
        <f>'PLANILHA DE MATERIAL'!G69</f>
        <v>1.8962499492</v>
      </c>
      <c r="J72" s="87">
        <f>'PLANILHA DE MATERIAL'!H69</f>
        <v>181.774520130312</v>
      </c>
      <c r="K72" s="88">
        <f t="shared" si="0"/>
        <v>309.47274932580001</v>
      </c>
    </row>
    <row r="73" spans="1:11" ht="25.5" x14ac:dyDescent="0.2">
      <c r="A73" s="80" t="s">
        <v>155</v>
      </c>
      <c r="B73" s="81" t="s">
        <v>156</v>
      </c>
      <c r="C73" s="80" t="s">
        <v>11</v>
      </c>
      <c r="D73" s="80" t="s">
        <v>157</v>
      </c>
      <c r="E73" s="82" t="s">
        <v>13</v>
      </c>
      <c r="F73" s="81">
        <v>95.86</v>
      </c>
      <c r="G73" s="86">
        <f>'PLANILHA DE MAO DE OBRA'!G70</f>
        <v>3.9828045528000002</v>
      </c>
      <c r="H73" s="87">
        <f>'PLANILHA DE MAO DE OBRA'!H70</f>
        <v>381.79164443140803</v>
      </c>
      <c r="I73" s="87">
        <f>'PLANILHA DE MATERIAL'!G70</f>
        <v>7.7821010459999993</v>
      </c>
      <c r="J73" s="87">
        <f>'PLANILHA DE MATERIAL'!H70</f>
        <v>745.99220626955992</v>
      </c>
      <c r="K73" s="88">
        <f t="shared" si="0"/>
        <v>1127.7838507009678</v>
      </c>
    </row>
    <row r="74" spans="1:11" ht="25.5" x14ac:dyDescent="0.2">
      <c r="A74" s="80" t="s">
        <v>158</v>
      </c>
      <c r="B74" s="81" t="s">
        <v>149</v>
      </c>
      <c r="C74" s="80" t="s">
        <v>11</v>
      </c>
      <c r="D74" s="80" t="s">
        <v>150</v>
      </c>
      <c r="E74" s="82" t="s">
        <v>13</v>
      </c>
      <c r="F74" s="81">
        <v>270.86</v>
      </c>
      <c r="G74" s="86">
        <f>'PLANILHA DE MAO DE OBRA'!G71</f>
        <v>4.2138887760000001</v>
      </c>
      <c r="H74" s="87">
        <f>'PLANILHA DE MAO DE OBRA'!H71</f>
        <v>1141.37391386736</v>
      </c>
      <c r="I74" s="87">
        <f>'PLANILHA DE MATERIAL'!G71</f>
        <v>7.0344756179999992</v>
      </c>
      <c r="J74" s="87">
        <f>'PLANILHA DE MATERIAL'!H71</f>
        <v>1905.3580658914798</v>
      </c>
      <c r="K74" s="88">
        <f t="shared" ref="K74:K130" si="1">J74+H74</f>
        <v>3046.7319797588398</v>
      </c>
    </row>
    <row r="75" spans="1:11" ht="38.25" x14ac:dyDescent="0.2">
      <c r="A75" s="80" t="s">
        <v>159</v>
      </c>
      <c r="B75" s="81" t="s">
        <v>160</v>
      </c>
      <c r="C75" s="80" t="s">
        <v>11</v>
      </c>
      <c r="D75" s="80" t="s">
        <v>161</v>
      </c>
      <c r="E75" s="82" t="s">
        <v>13</v>
      </c>
      <c r="F75" s="81">
        <v>22.83</v>
      </c>
      <c r="G75" s="86">
        <f>'PLANILHA DE MAO DE OBRA'!G72</f>
        <v>7.47625428</v>
      </c>
      <c r="H75" s="87">
        <f>'PLANILHA DE MAO DE OBRA'!H72</f>
        <v>170.68288521239998</v>
      </c>
      <c r="I75" s="87">
        <f>'PLANILHA DE MATERIAL'!G72</f>
        <v>11.119229092799999</v>
      </c>
      <c r="J75" s="87">
        <f>'PLANILHA DE MATERIAL'!H72</f>
        <v>253.85200018862398</v>
      </c>
      <c r="K75" s="88">
        <f t="shared" si="1"/>
        <v>424.53488540102398</v>
      </c>
    </row>
    <row r="76" spans="1:11" ht="15" x14ac:dyDescent="0.25">
      <c r="A76" s="78" t="s">
        <v>278</v>
      </c>
      <c r="B76" s="78"/>
      <c r="C76" s="78"/>
      <c r="D76" s="78" t="s">
        <v>162</v>
      </c>
      <c r="E76" s="78"/>
      <c r="F76" s="79"/>
      <c r="G76" s="89">
        <f>'PLANILHA DE MAO DE OBRA'!G73</f>
        <v>0</v>
      </c>
      <c r="H76" s="84">
        <f>'PLANILHA DE MAO DE OBRA'!H73</f>
        <v>3912.257529958752</v>
      </c>
      <c r="I76" s="84">
        <f>'PLANILHA DE MATERIAL'!G73</f>
        <v>0</v>
      </c>
      <c r="J76" s="84">
        <f>'PLANILHA DE MATERIAL'!H73</f>
        <v>8442.5249393289341</v>
      </c>
      <c r="K76" s="85">
        <f t="shared" si="1"/>
        <v>12354.782469287686</v>
      </c>
    </row>
    <row r="77" spans="1:11" ht="38.25" x14ac:dyDescent="0.2">
      <c r="A77" s="80" t="s">
        <v>279</v>
      </c>
      <c r="B77" s="81" t="s">
        <v>216</v>
      </c>
      <c r="C77" s="80" t="s">
        <v>217</v>
      </c>
      <c r="D77" s="80" t="s">
        <v>218</v>
      </c>
      <c r="E77" s="82" t="s">
        <v>179</v>
      </c>
      <c r="F77" s="81">
        <v>17</v>
      </c>
      <c r="G77" s="86">
        <f>'PLANILHA DE MAO DE OBRA'!G74</f>
        <v>13.307732618399999</v>
      </c>
      <c r="H77" s="87">
        <f>'PLANILHA DE MAO DE OBRA'!H74</f>
        <v>226.23145451279998</v>
      </c>
      <c r="I77" s="87">
        <f>'PLANILHA DE MATERIAL'!G74</f>
        <v>96.912645253199997</v>
      </c>
      <c r="J77" s="87">
        <f>'PLANILHA DE MATERIAL'!H74</f>
        <v>1647.5149693044</v>
      </c>
      <c r="K77" s="88">
        <f t="shared" si="1"/>
        <v>1873.7464238171999</v>
      </c>
    </row>
    <row r="78" spans="1:11" ht="25.5" x14ac:dyDescent="0.2">
      <c r="A78" s="80" t="s">
        <v>280</v>
      </c>
      <c r="B78" s="81" t="s">
        <v>219</v>
      </c>
      <c r="C78" s="80" t="s">
        <v>98</v>
      </c>
      <c r="D78" s="80" t="s">
        <v>220</v>
      </c>
      <c r="E78" s="82" t="s">
        <v>179</v>
      </c>
      <c r="F78" s="81">
        <v>10</v>
      </c>
      <c r="G78" s="86">
        <f>'PLANILHA DE MAO DE OBRA'!G75</f>
        <v>36.443341317599995</v>
      </c>
      <c r="H78" s="87">
        <f>'PLANILHA DE MAO DE OBRA'!H75</f>
        <v>364.43341317599993</v>
      </c>
      <c r="I78" s="87">
        <f>'PLANILHA DE MATERIAL'!G75</f>
        <v>29.7622886292</v>
      </c>
      <c r="J78" s="87">
        <f>'PLANILHA DE MATERIAL'!H75</f>
        <v>297.62288629199998</v>
      </c>
      <c r="K78" s="88">
        <f t="shared" si="1"/>
        <v>662.05629946799991</v>
      </c>
    </row>
    <row r="79" spans="1:11" ht="38.25" x14ac:dyDescent="0.2">
      <c r="A79" s="80" t="s">
        <v>281</v>
      </c>
      <c r="B79" s="81" t="s">
        <v>229</v>
      </c>
      <c r="C79" s="80" t="s">
        <v>11</v>
      </c>
      <c r="D79" s="80" t="s">
        <v>230</v>
      </c>
      <c r="E79" s="82" t="s">
        <v>179</v>
      </c>
      <c r="F79" s="81">
        <v>3</v>
      </c>
      <c r="G79" s="86">
        <f>'PLANILHA DE MAO DE OBRA'!G76</f>
        <v>23.251150810799999</v>
      </c>
      <c r="H79" s="87">
        <f>'PLANILHA DE MAO DE OBRA'!H76</f>
        <v>69.753452432399996</v>
      </c>
      <c r="I79" s="87">
        <f>'PLANILHA DE MATERIAL'!G76</f>
        <v>25.473637310399997</v>
      </c>
      <c r="J79" s="87">
        <f>'PLANILHA DE MATERIAL'!H76</f>
        <v>76.420911931199996</v>
      </c>
      <c r="K79" s="88">
        <f t="shared" si="1"/>
        <v>146.17436436359998</v>
      </c>
    </row>
    <row r="80" spans="1:11" ht="38.25" x14ac:dyDescent="0.2">
      <c r="A80" s="80" t="s">
        <v>282</v>
      </c>
      <c r="B80" s="81" t="s">
        <v>229</v>
      </c>
      <c r="C80" s="80" t="s">
        <v>11</v>
      </c>
      <c r="D80" s="80" t="s">
        <v>230</v>
      </c>
      <c r="E80" s="82" t="s">
        <v>179</v>
      </c>
      <c r="F80" s="81">
        <v>11</v>
      </c>
      <c r="G80" s="86">
        <f>'PLANILHA DE MAO DE OBRA'!G77</f>
        <v>23.251150810799999</v>
      </c>
      <c r="H80" s="87">
        <f>'PLANILHA DE MAO DE OBRA'!H77</f>
        <v>255.76265891879999</v>
      </c>
      <c r="I80" s="87">
        <f>'PLANILHA DE MATERIAL'!G77</f>
        <v>25.473637310399997</v>
      </c>
      <c r="J80" s="87">
        <f>'PLANILHA DE MATERIAL'!H77</f>
        <v>280.21001041439996</v>
      </c>
      <c r="K80" s="88">
        <f t="shared" si="1"/>
        <v>535.97266933319997</v>
      </c>
    </row>
    <row r="81" spans="1:11" ht="38.25" x14ac:dyDescent="0.2">
      <c r="A81" s="80" t="s">
        <v>283</v>
      </c>
      <c r="B81" s="81" t="s">
        <v>231</v>
      </c>
      <c r="C81" s="80" t="s">
        <v>11</v>
      </c>
      <c r="D81" s="80" t="s">
        <v>232</v>
      </c>
      <c r="E81" s="82" t="s">
        <v>179</v>
      </c>
      <c r="F81" s="81">
        <v>33</v>
      </c>
      <c r="G81" s="86">
        <f>'PLANILHA DE MAO DE OBRA'!G78</f>
        <v>26.513516314799997</v>
      </c>
      <c r="H81" s="87">
        <f>'PLANILHA DE MAO DE OBRA'!H78</f>
        <v>874.94603838839987</v>
      </c>
      <c r="I81" s="87">
        <f>'PLANILHA DE MATERIAL'!G78</f>
        <v>27.478632776399998</v>
      </c>
      <c r="J81" s="87">
        <f>'PLANILHA DE MATERIAL'!H78</f>
        <v>906.79488162119992</v>
      </c>
      <c r="K81" s="88">
        <f t="shared" si="1"/>
        <v>1781.7409200095999</v>
      </c>
    </row>
    <row r="82" spans="1:11" ht="25.5" x14ac:dyDescent="0.2">
      <c r="A82" s="80" t="s">
        <v>284</v>
      </c>
      <c r="B82" s="81" t="s">
        <v>285</v>
      </c>
      <c r="C82" s="80" t="s">
        <v>11</v>
      </c>
      <c r="D82" s="80" t="s">
        <v>286</v>
      </c>
      <c r="E82" s="82" t="s">
        <v>179</v>
      </c>
      <c r="F82" s="81">
        <v>3</v>
      </c>
      <c r="G82" s="86">
        <f>'PLANILHA DE MAO DE OBRA'!G79</f>
        <v>0</v>
      </c>
      <c r="H82" s="87">
        <f>'PLANILHA DE MAO DE OBRA'!H79</f>
        <v>0</v>
      </c>
      <c r="I82" s="87">
        <f>'PLANILHA DE MATERIAL'!G79</f>
        <v>0.97870965119999997</v>
      </c>
      <c r="J82" s="87">
        <f>'PLANILHA DE MATERIAL'!H79</f>
        <v>2.9361289535999999</v>
      </c>
      <c r="K82" s="88">
        <f t="shared" si="1"/>
        <v>2.9361289535999999</v>
      </c>
    </row>
    <row r="83" spans="1:11" ht="25.5" x14ac:dyDescent="0.2">
      <c r="A83" s="80" t="s">
        <v>287</v>
      </c>
      <c r="B83" s="81" t="s">
        <v>288</v>
      </c>
      <c r="C83" s="80" t="s">
        <v>11</v>
      </c>
      <c r="D83" s="80" t="s">
        <v>289</v>
      </c>
      <c r="E83" s="82" t="s">
        <v>179</v>
      </c>
      <c r="F83" s="81">
        <v>3</v>
      </c>
      <c r="G83" s="86">
        <f>'PLANILHA DE MAO DE OBRA'!G80</f>
        <v>0</v>
      </c>
      <c r="H83" s="87">
        <f>'PLANILHA DE MAO DE OBRA'!H80</f>
        <v>0</v>
      </c>
      <c r="I83" s="87">
        <f>'PLANILHA DE MATERIAL'!G80</f>
        <v>1.325335986</v>
      </c>
      <c r="J83" s="87">
        <f>'PLANILHA DE MATERIAL'!H80</f>
        <v>3.9760079580000003</v>
      </c>
      <c r="K83" s="88">
        <f t="shared" si="1"/>
        <v>3.9760079580000003</v>
      </c>
    </row>
    <row r="84" spans="1:11" ht="25.5" x14ac:dyDescent="0.2">
      <c r="A84" s="80" t="s">
        <v>290</v>
      </c>
      <c r="B84" s="81" t="s">
        <v>291</v>
      </c>
      <c r="C84" s="80" t="s">
        <v>11</v>
      </c>
      <c r="D84" s="80" t="s">
        <v>292</v>
      </c>
      <c r="E84" s="82" t="s">
        <v>179</v>
      </c>
      <c r="F84" s="81">
        <v>44</v>
      </c>
      <c r="G84" s="86">
        <f>'PLANILHA DE MAO DE OBRA'!G81</f>
        <v>0</v>
      </c>
      <c r="H84" s="87">
        <f>'PLANILHA DE MAO DE OBRA'!H81</f>
        <v>0</v>
      </c>
      <c r="I84" s="87">
        <f>'PLANILHA DE MATERIAL'!G81</f>
        <v>2.9905017120000004</v>
      </c>
      <c r="J84" s="87">
        <f>'PLANILHA DE MATERIAL'!H81</f>
        <v>131.58207532800003</v>
      </c>
      <c r="K84" s="88">
        <f t="shared" si="1"/>
        <v>131.58207532800003</v>
      </c>
    </row>
    <row r="85" spans="1:11" ht="25.5" x14ac:dyDescent="0.2">
      <c r="A85" s="80" t="s">
        <v>293</v>
      </c>
      <c r="B85" s="81" t="s">
        <v>294</v>
      </c>
      <c r="C85" s="80" t="s">
        <v>11</v>
      </c>
      <c r="D85" s="80" t="s">
        <v>295</v>
      </c>
      <c r="E85" s="82" t="s">
        <v>179</v>
      </c>
      <c r="F85" s="81">
        <v>27</v>
      </c>
      <c r="G85" s="86">
        <f>'PLANILHA DE MAO DE OBRA'!G82</f>
        <v>0</v>
      </c>
      <c r="H85" s="87">
        <f>'PLANILHA DE MAO DE OBRA'!H82</f>
        <v>0</v>
      </c>
      <c r="I85" s="87">
        <f>'PLANILHA DE MATERIAL'!G82</f>
        <v>7.7345248824000006</v>
      </c>
      <c r="J85" s="87">
        <f>'PLANILHA DE MATERIAL'!H82</f>
        <v>208.83217182480001</v>
      </c>
      <c r="K85" s="88">
        <f t="shared" si="1"/>
        <v>208.83217182480001</v>
      </c>
    </row>
    <row r="86" spans="1:11" ht="25.5" x14ac:dyDescent="0.2">
      <c r="A86" s="80" t="s">
        <v>296</v>
      </c>
      <c r="B86" s="81" t="s">
        <v>297</v>
      </c>
      <c r="C86" s="80" t="s">
        <v>11</v>
      </c>
      <c r="D86" s="80" t="s">
        <v>298</v>
      </c>
      <c r="E86" s="82" t="s">
        <v>179</v>
      </c>
      <c r="F86" s="81">
        <v>3</v>
      </c>
      <c r="G86" s="86">
        <f>'PLANILHA DE MAO DE OBRA'!G83</f>
        <v>0</v>
      </c>
      <c r="H86" s="87">
        <f>'PLANILHA DE MAO DE OBRA'!H83</f>
        <v>0</v>
      </c>
      <c r="I86" s="87">
        <f>'PLANILHA DE MATERIAL'!G83</f>
        <v>4.1119398540000001</v>
      </c>
      <c r="J86" s="87">
        <f>'PLANILHA DE MATERIAL'!H83</f>
        <v>12.335819562000001</v>
      </c>
      <c r="K86" s="88">
        <f t="shared" si="1"/>
        <v>12.335819562000001</v>
      </c>
    </row>
    <row r="87" spans="1:11" ht="25.5" x14ac:dyDescent="0.2">
      <c r="A87" s="80" t="s">
        <v>299</v>
      </c>
      <c r="B87" s="81" t="s">
        <v>300</v>
      </c>
      <c r="C87" s="80" t="s">
        <v>11</v>
      </c>
      <c r="D87" s="80" t="s">
        <v>301</v>
      </c>
      <c r="E87" s="82" t="s">
        <v>179</v>
      </c>
      <c r="F87" s="81">
        <v>1</v>
      </c>
      <c r="G87" s="86">
        <f>'PLANILHA DE MAO DE OBRA'!G84</f>
        <v>0</v>
      </c>
      <c r="H87" s="87">
        <f>'PLANILHA DE MAO DE OBRA'!H84</f>
        <v>0</v>
      </c>
      <c r="I87" s="87">
        <f>'PLANILHA DE MATERIAL'!G84</f>
        <v>3.4594667531999996</v>
      </c>
      <c r="J87" s="87">
        <f>'PLANILHA DE MATERIAL'!H84</f>
        <v>3.4594667531999996</v>
      </c>
      <c r="K87" s="88">
        <f t="shared" si="1"/>
        <v>3.4594667531999996</v>
      </c>
    </row>
    <row r="88" spans="1:11" ht="25.5" x14ac:dyDescent="0.2">
      <c r="A88" s="80" t="s">
        <v>302</v>
      </c>
      <c r="B88" s="81" t="s">
        <v>303</v>
      </c>
      <c r="C88" s="80" t="s">
        <v>11</v>
      </c>
      <c r="D88" s="80" t="s">
        <v>304</v>
      </c>
      <c r="E88" s="82" t="s">
        <v>179</v>
      </c>
      <c r="F88" s="81">
        <v>4</v>
      </c>
      <c r="G88" s="86">
        <f>'PLANILHA DE MAO DE OBRA'!G85</f>
        <v>0</v>
      </c>
      <c r="H88" s="87">
        <f>'PLANILHA DE MAO DE OBRA'!H85</f>
        <v>0</v>
      </c>
      <c r="I88" s="87">
        <f>'PLANILHA DE MATERIAL'!G85</f>
        <v>2.0933511984000002</v>
      </c>
      <c r="J88" s="87">
        <f>'PLANILHA DE MATERIAL'!H85</f>
        <v>8.3734047936000007</v>
      </c>
      <c r="K88" s="88">
        <f t="shared" si="1"/>
        <v>8.3734047936000007</v>
      </c>
    </row>
    <row r="89" spans="1:11" ht="25.5" x14ac:dyDescent="0.2">
      <c r="A89" s="80" t="s">
        <v>305</v>
      </c>
      <c r="B89" s="81" t="s">
        <v>306</v>
      </c>
      <c r="C89" s="80" t="s">
        <v>11</v>
      </c>
      <c r="D89" s="80" t="s">
        <v>307</v>
      </c>
      <c r="E89" s="82" t="s">
        <v>39</v>
      </c>
      <c r="F89" s="81">
        <v>2</v>
      </c>
      <c r="G89" s="86">
        <f>'PLANILHA DE MAO DE OBRA'!G86</f>
        <v>0</v>
      </c>
      <c r="H89" s="87">
        <f>'PLANILHA DE MAO DE OBRA'!H86</f>
        <v>0</v>
      </c>
      <c r="I89" s="87">
        <f>'PLANILHA DE MATERIAL'!G86</f>
        <v>1.4952508560000002</v>
      </c>
      <c r="J89" s="87">
        <f>'PLANILHA DE MATERIAL'!H86</f>
        <v>2.9905017120000004</v>
      </c>
      <c r="K89" s="88">
        <f t="shared" si="1"/>
        <v>2.9905017120000004</v>
      </c>
    </row>
    <row r="90" spans="1:11" ht="38.25" x14ac:dyDescent="0.2">
      <c r="A90" s="80" t="s">
        <v>308</v>
      </c>
      <c r="B90" s="81" t="s">
        <v>309</v>
      </c>
      <c r="C90" s="80" t="s">
        <v>11</v>
      </c>
      <c r="D90" s="80" t="s">
        <v>235</v>
      </c>
      <c r="E90" s="82" t="s">
        <v>39</v>
      </c>
      <c r="F90" s="81">
        <v>837.46</v>
      </c>
      <c r="G90" s="86">
        <f>'PLANILHA DE MAO DE OBRA'!G87</f>
        <v>1.087455168</v>
      </c>
      <c r="H90" s="87">
        <f>'PLANILHA DE MAO DE OBRA'!H87</f>
        <v>910.70020499328007</v>
      </c>
      <c r="I90" s="87">
        <f>'PLANILHA DE MATERIAL'!G87</f>
        <v>2.7254345147999999</v>
      </c>
      <c r="J90" s="87">
        <f>'PLANILHA DE MATERIAL'!H87</f>
        <v>2282.442388764408</v>
      </c>
      <c r="K90" s="88">
        <f t="shared" si="1"/>
        <v>3193.1425937576878</v>
      </c>
    </row>
    <row r="91" spans="1:11" ht="38.25" x14ac:dyDescent="0.2">
      <c r="A91" s="80" t="s">
        <v>310</v>
      </c>
      <c r="B91" s="81" t="s">
        <v>311</v>
      </c>
      <c r="C91" s="80" t="s">
        <v>11</v>
      </c>
      <c r="D91" s="80" t="s">
        <v>236</v>
      </c>
      <c r="E91" s="82" t="s">
        <v>39</v>
      </c>
      <c r="F91" s="81">
        <v>41.12</v>
      </c>
      <c r="G91" s="86">
        <f>'PLANILHA DE MAO DE OBRA'!G88</f>
        <v>2.8681630055999996</v>
      </c>
      <c r="H91" s="87">
        <f>'PLANILHA DE MAO DE OBRA'!H88</f>
        <v>117.93886279027197</v>
      </c>
      <c r="I91" s="87">
        <f>'PLANILHA DE MATERIAL'!G88</f>
        <v>11.5746009444</v>
      </c>
      <c r="J91" s="87">
        <f>'PLANILHA DE MATERIAL'!H88</f>
        <v>475.94759083372799</v>
      </c>
      <c r="K91" s="88">
        <f t="shared" si="1"/>
        <v>593.88645362399996</v>
      </c>
    </row>
    <row r="92" spans="1:11" ht="25.5" x14ac:dyDescent="0.2">
      <c r="A92" s="80" t="s">
        <v>312</v>
      </c>
      <c r="B92" s="81" t="s">
        <v>313</v>
      </c>
      <c r="C92" s="80" t="s">
        <v>11</v>
      </c>
      <c r="D92" s="80" t="s">
        <v>314</v>
      </c>
      <c r="E92" s="82" t="s">
        <v>39</v>
      </c>
      <c r="F92" s="81">
        <v>4</v>
      </c>
      <c r="G92" s="86">
        <f>'PLANILHA DE MAO DE OBRA'!G89</f>
        <v>0</v>
      </c>
      <c r="H92" s="87">
        <f>'PLANILHA DE MAO DE OBRA'!H89</f>
        <v>0</v>
      </c>
      <c r="I92" s="87">
        <f>'PLANILHA DE MATERIAL'!G89</f>
        <v>3.0448744704000004</v>
      </c>
      <c r="J92" s="87">
        <f>'PLANILHA DE MATERIAL'!H89</f>
        <v>12.179497881600001</v>
      </c>
      <c r="K92" s="88">
        <f t="shared" si="1"/>
        <v>12.179497881600001</v>
      </c>
    </row>
    <row r="93" spans="1:11" ht="25.5" x14ac:dyDescent="0.2">
      <c r="A93" s="80" t="s">
        <v>315</v>
      </c>
      <c r="B93" s="81" t="s">
        <v>316</v>
      </c>
      <c r="C93" s="80" t="s">
        <v>11</v>
      </c>
      <c r="D93" s="80" t="s">
        <v>317</v>
      </c>
      <c r="E93" s="82" t="s">
        <v>179</v>
      </c>
      <c r="F93" s="81">
        <v>30</v>
      </c>
      <c r="G93" s="86">
        <f>'PLANILHA DE MAO DE OBRA'!G90</f>
        <v>0</v>
      </c>
      <c r="H93" s="87">
        <f>'PLANILHA DE MAO DE OBRA'!H90</f>
        <v>0</v>
      </c>
      <c r="I93" s="87">
        <f>'PLANILHA DE MATERIAL'!G90</f>
        <v>14.334018433199999</v>
      </c>
      <c r="J93" s="87">
        <f>'PLANILHA DE MATERIAL'!H90</f>
        <v>430.02055299599999</v>
      </c>
      <c r="K93" s="88">
        <f t="shared" si="1"/>
        <v>430.02055299599999</v>
      </c>
    </row>
    <row r="94" spans="1:11" ht="38.25" x14ac:dyDescent="0.2">
      <c r="A94" s="80" t="s">
        <v>318</v>
      </c>
      <c r="B94" s="81" t="s">
        <v>319</v>
      </c>
      <c r="C94" s="80" t="s">
        <v>11</v>
      </c>
      <c r="D94" s="80" t="s">
        <v>320</v>
      </c>
      <c r="E94" s="82" t="s">
        <v>179</v>
      </c>
      <c r="F94" s="81">
        <v>2</v>
      </c>
      <c r="G94" s="86">
        <f>'PLANILHA DE MAO DE OBRA'!G91</f>
        <v>0</v>
      </c>
      <c r="H94" s="87">
        <f>'PLANILHA DE MAO DE OBRA'!H91</f>
        <v>0</v>
      </c>
      <c r="I94" s="87">
        <f>'PLANILHA DE MATERIAL'!G91</f>
        <v>14.836966448399998</v>
      </c>
      <c r="J94" s="87">
        <f>'PLANILHA DE MATERIAL'!H91</f>
        <v>29.673932896799997</v>
      </c>
      <c r="K94" s="88">
        <f t="shared" si="1"/>
        <v>29.673932896799997</v>
      </c>
    </row>
    <row r="95" spans="1:11" ht="38.25" x14ac:dyDescent="0.2">
      <c r="A95" s="80" t="s">
        <v>321</v>
      </c>
      <c r="B95" s="81" t="s">
        <v>322</v>
      </c>
      <c r="C95" s="80" t="s">
        <v>11</v>
      </c>
      <c r="D95" s="80" t="s">
        <v>323</v>
      </c>
      <c r="E95" s="82" t="s">
        <v>179</v>
      </c>
      <c r="F95" s="81">
        <v>11</v>
      </c>
      <c r="G95" s="86">
        <f>'PLANILHA DE MAO DE OBRA'!G92</f>
        <v>0</v>
      </c>
      <c r="H95" s="87">
        <f>'PLANILHA DE MAO DE OBRA'!H92</f>
        <v>0</v>
      </c>
      <c r="I95" s="87">
        <f>'PLANILHA DE MATERIAL'!G92</f>
        <v>13.769901064800001</v>
      </c>
      <c r="J95" s="87">
        <f>'PLANILHA DE MATERIAL'!H92</f>
        <v>151.46891171280001</v>
      </c>
      <c r="K95" s="88">
        <f t="shared" si="1"/>
        <v>151.46891171280001</v>
      </c>
    </row>
    <row r="96" spans="1:11" ht="38.25" x14ac:dyDescent="0.2">
      <c r="A96" s="80" t="s">
        <v>324</v>
      </c>
      <c r="B96" s="81" t="s">
        <v>325</v>
      </c>
      <c r="C96" s="80" t="s">
        <v>11</v>
      </c>
      <c r="D96" s="80" t="s">
        <v>237</v>
      </c>
      <c r="E96" s="82" t="s">
        <v>179</v>
      </c>
      <c r="F96" s="81">
        <v>1</v>
      </c>
      <c r="G96" s="86">
        <f>'PLANILHA DE MAO DE OBRA'!G93</f>
        <v>13.627172573999999</v>
      </c>
      <c r="H96" s="87">
        <f>'PLANILHA DE MAO DE OBRA'!H93</f>
        <v>13.627172573999999</v>
      </c>
      <c r="I96" s="87">
        <f>'PLANILHA DE MATERIAL'!G93</f>
        <v>15.006881318399998</v>
      </c>
      <c r="J96" s="87">
        <f>'PLANILHA DE MATERIAL'!H93</f>
        <v>15.006881318399998</v>
      </c>
      <c r="K96" s="88">
        <f t="shared" si="1"/>
        <v>28.634053892399997</v>
      </c>
    </row>
    <row r="97" spans="1:11" ht="25.5" x14ac:dyDescent="0.2">
      <c r="A97" s="80" t="s">
        <v>326</v>
      </c>
      <c r="B97" s="81" t="s">
        <v>327</v>
      </c>
      <c r="C97" s="80" t="s">
        <v>11</v>
      </c>
      <c r="D97" s="80" t="s">
        <v>238</v>
      </c>
      <c r="E97" s="82" t="s">
        <v>179</v>
      </c>
      <c r="F97" s="81">
        <v>1</v>
      </c>
      <c r="G97" s="86">
        <f>'PLANILHA DE MAO DE OBRA'!G94</f>
        <v>3.9828045528000002</v>
      </c>
      <c r="H97" s="87">
        <f>'PLANILHA DE MAO DE OBRA'!H94</f>
        <v>3.9828045528000002</v>
      </c>
      <c r="I97" s="87">
        <f>'PLANILHA DE MATERIAL'!G94</f>
        <v>59.429424931199996</v>
      </c>
      <c r="J97" s="87">
        <f>'PLANILHA DE MATERIAL'!H94</f>
        <v>59.429424931199996</v>
      </c>
      <c r="K97" s="88">
        <f t="shared" si="1"/>
        <v>63.412229483999994</v>
      </c>
    </row>
    <row r="98" spans="1:11" ht="25.5" x14ac:dyDescent="0.2">
      <c r="A98" s="80" t="s">
        <v>328</v>
      </c>
      <c r="B98" s="81" t="s">
        <v>329</v>
      </c>
      <c r="C98" s="80" t="s">
        <v>11</v>
      </c>
      <c r="D98" s="80" t="s">
        <v>239</v>
      </c>
      <c r="E98" s="82" t="s">
        <v>179</v>
      </c>
      <c r="F98" s="81">
        <v>6</v>
      </c>
      <c r="G98" s="86">
        <f>'PLANILHA DE MAO DE OBRA'!G95</f>
        <v>1.325335986</v>
      </c>
      <c r="H98" s="87">
        <f>'PLANILHA DE MAO DE OBRA'!H95</f>
        <v>7.9520159160000006</v>
      </c>
      <c r="I98" s="87">
        <f>'PLANILHA DE MATERIAL'!G95</f>
        <v>9.2433689279999989</v>
      </c>
      <c r="J98" s="87">
        <f>'PLANILHA DE MATERIAL'!H95</f>
        <v>55.460213567999993</v>
      </c>
      <c r="K98" s="88">
        <f t="shared" si="1"/>
        <v>63.412229483999994</v>
      </c>
    </row>
    <row r="99" spans="1:11" ht="38.25" x14ac:dyDescent="0.2">
      <c r="A99" s="80" t="s">
        <v>330</v>
      </c>
      <c r="B99" s="81" t="s">
        <v>331</v>
      </c>
      <c r="C99" s="80" t="s">
        <v>11</v>
      </c>
      <c r="D99" s="80" t="s">
        <v>240</v>
      </c>
      <c r="E99" s="82" t="s">
        <v>39</v>
      </c>
      <c r="F99" s="81">
        <v>192</v>
      </c>
      <c r="G99" s="86">
        <f>'PLANILHA DE MAO DE OBRA'!G96</f>
        <v>5.0702597208000002</v>
      </c>
      <c r="H99" s="87">
        <f>'PLANILHA DE MAO DE OBRA'!H96</f>
        <v>973.4898663936001</v>
      </c>
      <c r="I99" s="87">
        <f>'PLANILHA DE MATERIAL'!G96</f>
        <v>4.5809048951999998</v>
      </c>
      <c r="J99" s="87">
        <f>'PLANILHA DE MATERIAL'!H96</f>
        <v>879.53373987839996</v>
      </c>
      <c r="K99" s="88">
        <f t="shared" si="1"/>
        <v>1853.0236062720001</v>
      </c>
    </row>
    <row r="100" spans="1:11" ht="38.25" x14ac:dyDescent="0.2">
      <c r="A100" s="80" t="s">
        <v>332</v>
      </c>
      <c r="B100" s="81" t="s">
        <v>333</v>
      </c>
      <c r="C100" s="80" t="s">
        <v>11</v>
      </c>
      <c r="D100" s="80" t="s">
        <v>241</v>
      </c>
      <c r="E100" s="82" t="s">
        <v>39</v>
      </c>
      <c r="F100" s="81">
        <v>11</v>
      </c>
      <c r="G100" s="86">
        <f>'PLANILHA DE MAO DE OBRA'!G97</f>
        <v>3.2487723144</v>
      </c>
      <c r="H100" s="87">
        <f>'PLANILHA DE MAO DE OBRA'!H97</f>
        <v>35.7364954584</v>
      </c>
      <c r="I100" s="87">
        <f>'PLANILHA DE MATERIAL'!G97</f>
        <v>6.3480195431999995</v>
      </c>
      <c r="J100" s="87">
        <f>'PLANILHA DE MATERIAL'!H97</f>
        <v>69.828214975199998</v>
      </c>
      <c r="K100" s="88">
        <f t="shared" si="1"/>
        <v>105.5647104336</v>
      </c>
    </row>
    <row r="101" spans="1:11" ht="51" x14ac:dyDescent="0.2">
      <c r="A101" s="80" t="s">
        <v>334</v>
      </c>
      <c r="B101" s="81" t="s">
        <v>335</v>
      </c>
      <c r="C101" s="80" t="s">
        <v>11</v>
      </c>
      <c r="D101" s="80" t="s">
        <v>242</v>
      </c>
      <c r="E101" s="82" t="s">
        <v>179</v>
      </c>
      <c r="F101" s="81">
        <v>1</v>
      </c>
      <c r="G101" s="86">
        <f>'PLANILHA DE MAO DE OBRA'!G98</f>
        <v>57.703089852000005</v>
      </c>
      <c r="H101" s="87">
        <f>'PLANILHA DE MAO DE OBRA'!H98</f>
        <v>57.703089852000005</v>
      </c>
      <c r="I101" s="87">
        <f>'PLANILHA DE MATERIAL'!G98</f>
        <v>398.48435312399994</v>
      </c>
      <c r="J101" s="87">
        <f>'PLANILHA DE MATERIAL'!H98</f>
        <v>398.48435312399994</v>
      </c>
      <c r="K101" s="88">
        <f t="shared" si="1"/>
        <v>456.18744297599994</v>
      </c>
    </row>
    <row r="102" spans="1:11" ht="15" x14ac:dyDescent="0.25">
      <c r="A102" s="78" t="s">
        <v>336</v>
      </c>
      <c r="B102" s="78"/>
      <c r="C102" s="78"/>
      <c r="D102" s="78" t="s">
        <v>164</v>
      </c>
      <c r="E102" s="78"/>
      <c r="F102" s="79"/>
      <c r="G102" s="89">
        <f>'PLANILHA DE MAO DE OBRA'!G99</f>
        <v>0</v>
      </c>
      <c r="H102" s="84">
        <f>'PLANILHA DE MAO DE OBRA'!H99</f>
        <v>55.140773612400004</v>
      </c>
      <c r="I102" s="84">
        <f>'PLANILHA DE MATERIAL'!G99</f>
        <v>0</v>
      </c>
      <c r="J102" s="84">
        <f>'PLANILHA DE MATERIAL'!H99</f>
        <v>987.43647892319996</v>
      </c>
      <c r="K102" s="85">
        <f t="shared" si="1"/>
        <v>1042.5772525355999</v>
      </c>
    </row>
    <row r="103" spans="1:11" ht="38.25" x14ac:dyDescent="0.2">
      <c r="A103" s="80" t="s">
        <v>337</v>
      </c>
      <c r="B103" s="81" t="s">
        <v>221</v>
      </c>
      <c r="C103" s="80" t="s">
        <v>11</v>
      </c>
      <c r="D103" s="80" t="s">
        <v>222</v>
      </c>
      <c r="E103" s="82" t="s">
        <v>179</v>
      </c>
      <c r="F103" s="81">
        <v>1</v>
      </c>
      <c r="G103" s="86">
        <f>'PLANILHA DE MAO DE OBRA'!G100</f>
        <v>15.652557824400001</v>
      </c>
      <c r="H103" s="87">
        <f>'PLANILHA DE MAO DE OBRA'!H100</f>
        <v>15.652557824400001</v>
      </c>
      <c r="I103" s="87">
        <f>'PLANILHA DE MATERIAL'!G100</f>
        <v>258.20263645199998</v>
      </c>
      <c r="J103" s="87">
        <f>'PLANILHA DE MATERIAL'!H100</f>
        <v>258.20263645199998</v>
      </c>
      <c r="K103" s="88">
        <f t="shared" si="1"/>
        <v>273.85519427639997</v>
      </c>
    </row>
    <row r="104" spans="1:11" ht="38.25" x14ac:dyDescent="0.2">
      <c r="A104" s="80" t="s">
        <v>338</v>
      </c>
      <c r="B104" s="81" t="s">
        <v>223</v>
      </c>
      <c r="C104" s="80" t="s">
        <v>11</v>
      </c>
      <c r="D104" s="80" t="s">
        <v>224</v>
      </c>
      <c r="E104" s="82" t="s">
        <v>179</v>
      </c>
      <c r="F104" s="81">
        <v>1</v>
      </c>
      <c r="G104" s="86">
        <f>'PLANILHA DE MAO DE OBRA'!G101</f>
        <v>25.0930280016</v>
      </c>
      <c r="H104" s="87">
        <f>'PLANILHA DE MAO DE OBRA'!H101</f>
        <v>25.0930280016</v>
      </c>
      <c r="I104" s="87">
        <f>'PLANILHA DE MATERIAL'!G101</f>
        <v>268.62181628040003</v>
      </c>
      <c r="J104" s="87">
        <f>'PLANILHA DE MATERIAL'!H101</f>
        <v>268.62181628040003</v>
      </c>
      <c r="K104" s="88">
        <f t="shared" si="1"/>
        <v>293.714844282</v>
      </c>
    </row>
    <row r="105" spans="1:11" ht="38.25" x14ac:dyDescent="0.2">
      <c r="A105" s="80" t="s">
        <v>339</v>
      </c>
      <c r="B105" s="81" t="s">
        <v>225</v>
      </c>
      <c r="C105" s="80" t="s">
        <v>11</v>
      </c>
      <c r="D105" s="80" t="s">
        <v>226</v>
      </c>
      <c r="E105" s="82" t="s">
        <v>179</v>
      </c>
      <c r="F105" s="81">
        <v>1</v>
      </c>
      <c r="G105" s="86">
        <f>'PLANILHA DE MAO DE OBRA'!G102</f>
        <v>2.4603673175999998</v>
      </c>
      <c r="H105" s="87">
        <f>'PLANILHA DE MAO DE OBRA'!H102</f>
        <v>2.4603673175999998</v>
      </c>
      <c r="I105" s="87">
        <f>'PLANILHA DE MATERIAL'!G102</f>
        <v>101.12653402919999</v>
      </c>
      <c r="J105" s="87">
        <f>'PLANILHA DE MATERIAL'!H102</f>
        <v>101.12653402919999</v>
      </c>
      <c r="K105" s="88">
        <f t="shared" si="1"/>
        <v>103.58690134679999</v>
      </c>
    </row>
    <row r="106" spans="1:11" ht="38.25" x14ac:dyDescent="0.2">
      <c r="A106" s="80" t="s">
        <v>340</v>
      </c>
      <c r="B106" s="81" t="s">
        <v>227</v>
      </c>
      <c r="C106" s="80" t="s">
        <v>11</v>
      </c>
      <c r="D106" s="80" t="s">
        <v>228</v>
      </c>
      <c r="E106" s="82" t="s">
        <v>179</v>
      </c>
      <c r="F106" s="81">
        <v>4</v>
      </c>
      <c r="G106" s="86">
        <f>'PLANILHA DE MAO DE OBRA'!G103</f>
        <v>2.9837051171999995</v>
      </c>
      <c r="H106" s="87">
        <f>'PLANILHA DE MAO DE OBRA'!H103</f>
        <v>11.934820468799998</v>
      </c>
      <c r="I106" s="87">
        <f>'PLANILHA DE MATERIAL'!G103</f>
        <v>89.871373040399988</v>
      </c>
      <c r="J106" s="87">
        <f>'PLANILHA DE MATERIAL'!H103</f>
        <v>359.48549216159995</v>
      </c>
      <c r="K106" s="88">
        <f t="shared" si="1"/>
        <v>371.42031263039996</v>
      </c>
    </row>
    <row r="107" spans="1:11" ht="15" x14ac:dyDescent="0.25">
      <c r="A107" s="78" t="s">
        <v>341</v>
      </c>
      <c r="B107" s="78"/>
      <c r="C107" s="78"/>
      <c r="D107" s="78" t="s">
        <v>163</v>
      </c>
      <c r="E107" s="78"/>
      <c r="F107" s="79"/>
      <c r="G107" s="89">
        <f>'PLANILHA DE MAO DE OBRA'!G104</f>
        <v>0</v>
      </c>
      <c r="H107" s="84">
        <f>'PLANILHA DE MAO DE OBRA'!H104</f>
        <v>2267.4609946765077</v>
      </c>
      <c r="I107" s="84">
        <f>'PLANILHA DE MATERIAL'!G104</f>
        <v>0</v>
      </c>
      <c r="J107" s="84">
        <f>'PLANILHA DE MATERIAL'!H104</f>
        <v>3506.9312487474363</v>
      </c>
      <c r="K107" s="85">
        <f t="shared" si="1"/>
        <v>5774.3922434239439</v>
      </c>
    </row>
    <row r="108" spans="1:11" ht="51" x14ac:dyDescent="0.2">
      <c r="A108" s="80" t="s">
        <v>342</v>
      </c>
      <c r="B108" s="81" t="s">
        <v>177</v>
      </c>
      <c r="C108" s="80" t="s">
        <v>11</v>
      </c>
      <c r="D108" s="80" t="s">
        <v>178</v>
      </c>
      <c r="E108" s="82" t="s">
        <v>179</v>
      </c>
      <c r="F108" s="81">
        <v>3</v>
      </c>
      <c r="G108" s="86">
        <f>'PLANILHA DE MAO DE OBRA'!G105</f>
        <v>11.0920427136</v>
      </c>
      <c r="H108" s="87">
        <f>'PLANILHA DE MAO DE OBRA'!H105</f>
        <v>33.276128140799997</v>
      </c>
      <c r="I108" s="87">
        <f>'PLANILHA DE MATERIAL'!G105</f>
        <v>38.2852185084</v>
      </c>
      <c r="J108" s="87">
        <f>'PLANILHA DE MATERIAL'!H105</f>
        <v>114.85565552520001</v>
      </c>
      <c r="K108" s="88">
        <f t="shared" si="1"/>
        <v>148.13178366599999</v>
      </c>
    </row>
    <row r="109" spans="1:11" ht="63.75" x14ac:dyDescent="0.2">
      <c r="A109" s="80" t="s">
        <v>343</v>
      </c>
      <c r="B109" s="81" t="s">
        <v>180</v>
      </c>
      <c r="C109" s="80" t="s">
        <v>11</v>
      </c>
      <c r="D109" s="80" t="s">
        <v>181</v>
      </c>
      <c r="E109" s="82" t="s">
        <v>179</v>
      </c>
      <c r="F109" s="81">
        <v>5</v>
      </c>
      <c r="G109" s="86">
        <f>'PLANILHA DE MAO DE OBRA'!G106</f>
        <v>4.4449729992</v>
      </c>
      <c r="H109" s="87">
        <f>'PLANILHA DE MAO DE OBRA'!H106</f>
        <v>22.224864996000001</v>
      </c>
      <c r="I109" s="87">
        <f>'PLANILHA DE MATERIAL'!G106</f>
        <v>5.3285303231999999</v>
      </c>
      <c r="J109" s="87">
        <f>'PLANILHA DE MATERIAL'!H106</f>
        <v>26.642651615999998</v>
      </c>
      <c r="K109" s="88">
        <f t="shared" si="1"/>
        <v>48.867516612000003</v>
      </c>
    </row>
    <row r="110" spans="1:11" ht="38.25" x14ac:dyDescent="0.2">
      <c r="A110" s="80" t="s">
        <v>344</v>
      </c>
      <c r="B110" s="81" t="s">
        <v>182</v>
      </c>
      <c r="C110" s="80" t="s">
        <v>11</v>
      </c>
      <c r="D110" s="80" t="s">
        <v>183</v>
      </c>
      <c r="E110" s="82" t="s">
        <v>179</v>
      </c>
      <c r="F110" s="81">
        <v>6</v>
      </c>
      <c r="G110" s="86">
        <f>'PLANILHA DE MAO DE OBRA'!G107</f>
        <v>2.6098924031999999</v>
      </c>
      <c r="H110" s="87">
        <f>'PLANILHA DE MAO DE OBRA'!H107</f>
        <v>15.6593544192</v>
      </c>
      <c r="I110" s="87">
        <f>'PLANILHA DE MATERIAL'!G107</f>
        <v>2.6098924031999999</v>
      </c>
      <c r="J110" s="87">
        <f>'PLANILHA DE MATERIAL'!H107</f>
        <v>15.6593544192</v>
      </c>
      <c r="K110" s="88">
        <f t="shared" si="1"/>
        <v>31.318708838399999</v>
      </c>
    </row>
    <row r="111" spans="1:11" ht="38.25" x14ac:dyDescent="0.2">
      <c r="A111" s="80" t="s">
        <v>345</v>
      </c>
      <c r="B111" s="81" t="s">
        <v>184</v>
      </c>
      <c r="C111" s="80" t="s">
        <v>11</v>
      </c>
      <c r="D111" s="80" t="s">
        <v>185</v>
      </c>
      <c r="E111" s="82" t="s">
        <v>179</v>
      </c>
      <c r="F111" s="81">
        <v>3</v>
      </c>
      <c r="G111" s="86">
        <f>'PLANILHA DE MAO DE OBRA'!G108</f>
        <v>1.7331316739999998</v>
      </c>
      <c r="H111" s="87">
        <f>'PLANILHA DE MAO DE OBRA'!H108</f>
        <v>5.1993950219999991</v>
      </c>
      <c r="I111" s="87">
        <f>'PLANILHA DE MATERIAL'!G108</f>
        <v>13.042665421200001</v>
      </c>
      <c r="J111" s="87">
        <f>'PLANILHA DE MATERIAL'!H108</f>
        <v>39.127996263600004</v>
      </c>
      <c r="K111" s="88">
        <f t="shared" si="1"/>
        <v>44.327391285600001</v>
      </c>
    </row>
    <row r="112" spans="1:11" ht="38.25" x14ac:dyDescent="0.2">
      <c r="A112" s="80" t="s">
        <v>346</v>
      </c>
      <c r="B112" s="81" t="s">
        <v>186</v>
      </c>
      <c r="C112" s="80" t="s">
        <v>11</v>
      </c>
      <c r="D112" s="80" t="s">
        <v>187</v>
      </c>
      <c r="E112" s="82" t="s">
        <v>39</v>
      </c>
      <c r="F112" s="81">
        <v>25.29</v>
      </c>
      <c r="G112" s="86">
        <f>'PLANILHA DE MAO DE OBRA'!G109</f>
        <v>0.70684585919999998</v>
      </c>
      <c r="H112" s="87">
        <f>'PLANILHA DE MAO DE OBRA'!H109</f>
        <v>17.876131779167999</v>
      </c>
      <c r="I112" s="87">
        <f>'PLANILHA DE MATERIAL'!G109</f>
        <v>4.2614649395999997</v>
      </c>
      <c r="J112" s="87">
        <f>'PLANILHA DE MATERIAL'!H109</f>
        <v>107.772448322484</v>
      </c>
      <c r="K112" s="88">
        <f t="shared" si="1"/>
        <v>125.64858010165199</v>
      </c>
    </row>
    <row r="113" spans="1:11" ht="38.25" x14ac:dyDescent="0.2">
      <c r="A113" s="80" t="s">
        <v>347</v>
      </c>
      <c r="B113" s="81" t="s">
        <v>188</v>
      </c>
      <c r="C113" s="80" t="s">
        <v>11</v>
      </c>
      <c r="D113" s="80" t="s">
        <v>189</v>
      </c>
      <c r="E113" s="82" t="s">
        <v>179</v>
      </c>
      <c r="F113" s="81">
        <v>3</v>
      </c>
      <c r="G113" s="86">
        <f>'PLANILHA DE MAO DE OBRA'!G110</f>
        <v>3.4866531323999999</v>
      </c>
      <c r="H113" s="87">
        <f>'PLANILHA DE MAO DE OBRA'!H110</f>
        <v>10.459959397199999</v>
      </c>
      <c r="I113" s="87">
        <f>'PLANILHA DE MATERIAL'!G110</f>
        <v>3.8604658463999999</v>
      </c>
      <c r="J113" s="87">
        <f>'PLANILHA DE MATERIAL'!H110</f>
        <v>11.581397539199999</v>
      </c>
      <c r="K113" s="88">
        <f t="shared" si="1"/>
        <v>22.0413569364</v>
      </c>
    </row>
    <row r="114" spans="1:11" ht="51" x14ac:dyDescent="0.2">
      <c r="A114" s="80" t="s">
        <v>348</v>
      </c>
      <c r="B114" s="81" t="s">
        <v>190</v>
      </c>
      <c r="C114" s="80" t="s">
        <v>11</v>
      </c>
      <c r="D114" s="80" t="s">
        <v>191</v>
      </c>
      <c r="E114" s="82" t="s">
        <v>179</v>
      </c>
      <c r="F114" s="81">
        <v>1</v>
      </c>
      <c r="G114" s="86">
        <f>'PLANILHA DE MAO DE OBRA'!G111</f>
        <v>155.83912216919998</v>
      </c>
      <c r="H114" s="87">
        <f>'PLANILHA DE MAO DE OBRA'!H111</f>
        <v>155.83912216919998</v>
      </c>
      <c r="I114" s="87">
        <f>'PLANILHA DE MATERIAL'!G111</f>
        <v>186.47817152760001</v>
      </c>
      <c r="J114" s="87">
        <f>'PLANILHA DE MATERIAL'!H111</f>
        <v>186.47817152760001</v>
      </c>
      <c r="K114" s="88">
        <f t="shared" si="1"/>
        <v>342.31729369679999</v>
      </c>
    </row>
    <row r="115" spans="1:11" x14ac:dyDescent="0.2">
      <c r="A115" s="80" t="s">
        <v>349</v>
      </c>
      <c r="B115" s="81" t="s">
        <v>192</v>
      </c>
      <c r="C115" s="80" t="s">
        <v>33</v>
      </c>
      <c r="D115" s="80" t="s">
        <v>193</v>
      </c>
      <c r="E115" s="82" t="s">
        <v>35</v>
      </c>
      <c r="F115" s="81">
        <v>1</v>
      </c>
      <c r="G115" s="86">
        <f>'PLANILHA DE MAO DE OBRA'!G112</f>
        <v>328.41825733079997</v>
      </c>
      <c r="H115" s="87">
        <f>'PLANILHA DE MAO DE OBRA'!H112</f>
        <v>328.41825733079997</v>
      </c>
      <c r="I115" s="87">
        <f>'PLANILHA DE MATERIAL'!G112</f>
        <v>261.36305303400002</v>
      </c>
      <c r="J115" s="87">
        <f>'PLANILHA DE MATERIAL'!H112</f>
        <v>261.36305303400002</v>
      </c>
      <c r="K115" s="88">
        <f t="shared" si="1"/>
        <v>589.78131036479999</v>
      </c>
    </row>
    <row r="116" spans="1:11" ht="38.25" x14ac:dyDescent="0.2">
      <c r="A116" s="80" t="s">
        <v>350</v>
      </c>
      <c r="B116" s="81" t="s">
        <v>194</v>
      </c>
      <c r="C116" s="80" t="s">
        <v>11</v>
      </c>
      <c r="D116" s="80" t="s">
        <v>195</v>
      </c>
      <c r="E116" s="82" t="s">
        <v>179</v>
      </c>
      <c r="F116" s="81">
        <v>1</v>
      </c>
      <c r="G116" s="86">
        <f>'PLANILHA DE MAO DE OBRA'!G113</f>
        <v>8.0743546223999996</v>
      </c>
      <c r="H116" s="87">
        <f>'PLANILHA DE MAO DE OBRA'!H113</f>
        <v>8.0743546223999996</v>
      </c>
      <c r="I116" s="87">
        <f>'PLANILHA DE MATERIAL'!G113</f>
        <v>27.900021653999996</v>
      </c>
      <c r="J116" s="87">
        <f>'PLANILHA DE MATERIAL'!H113</f>
        <v>27.900021653999996</v>
      </c>
      <c r="K116" s="88">
        <f t="shared" si="1"/>
        <v>35.974376276399994</v>
      </c>
    </row>
    <row r="117" spans="1:11" ht="51" x14ac:dyDescent="0.2">
      <c r="A117" s="80" t="s">
        <v>351</v>
      </c>
      <c r="B117" s="81" t="s">
        <v>196</v>
      </c>
      <c r="C117" s="80" t="s">
        <v>11</v>
      </c>
      <c r="D117" s="80" t="s">
        <v>197</v>
      </c>
      <c r="E117" s="82" t="s">
        <v>179</v>
      </c>
      <c r="F117" s="81">
        <v>2</v>
      </c>
      <c r="G117" s="86">
        <f>'PLANILHA DE MAO DE OBRA'!G114</f>
        <v>4.7100401963999996</v>
      </c>
      <c r="H117" s="87">
        <f>'PLANILHA DE MAO DE OBRA'!H114</f>
        <v>9.4200803927999992</v>
      </c>
      <c r="I117" s="87">
        <f>'PLANILHA DE MATERIAL'!G114</f>
        <v>5.2945473492000001</v>
      </c>
      <c r="J117" s="87">
        <f>'PLANILHA DE MATERIAL'!H114</f>
        <v>10.5890946984</v>
      </c>
      <c r="K117" s="88">
        <f t="shared" si="1"/>
        <v>20.009175091199999</v>
      </c>
    </row>
    <row r="118" spans="1:11" ht="51" x14ac:dyDescent="0.2">
      <c r="A118" s="80" t="s">
        <v>352</v>
      </c>
      <c r="B118" s="81" t="s">
        <v>198</v>
      </c>
      <c r="C118" s="80" t="s">
        <v>11</v>
      </c>
      <c r="D118" s="80" t="s">
        <v>199</v>
      </c>
      <c r="E118" s="82" t="s">
        <v>179</v>
      </c>
      <c r="F118" s="81">
        <v>5</v>
      </c>
      <c r="G118" s="86">
        <f>'PLANILHA DE MAO DE OBRA'!G115</f>
        <v>5.1110392895999999</v>
      </c>
      <c r="H118" s="87">
        <f>'PLANILHA DE MAO DE OBRA'!H115</f>
        <v>25.555196448</v>
      </c>
      <c r="I118" s="87">
        <f>'PLANILHA DE MATERIAL'!G115</f>
        <v>8.5433196636000002</v>
      </c>
      <c r="J118" s="87">
        <f>'PLANILHA DE MATERIAL'!H115</f>
        <v>42.716598318000003</v>
      </c>
      <c r="K118" s="88">
        <f t="shared" si="1"/>
        <v>68.271794765999999</v>
      </c>
    </row>
    <row r="119" spans="1:11" ht="51" x14ac:dyDescent="0.2">
      <c r="A119" s="80" t="s">
        <v>353</v>
      </c>
      <c r="B119" s="81" t="s">
        <v>200</v>
      </c>
      <c r="C119" s="80" t="s">
        <v>11</v>
      </c>
      <c r="D119" s="80" t="s">
        <v>201</v>
      </c>
      <c r="E119" s="82" t="s">
        <v>179</v>
      </c>
      <c r="F119" s="81">
        <v>1</v>
      </c>
      <c r="G119" s="86">
        <f>'PLANILHA DE MAO DE OBRA'!G116</f>
        <v>4.7100401963999996</v>
      </c>
      <c r="H119" s="87">
        <f>'PLANILHA DE MAO DE OBRA'!H116</f>
        <v>4.7100401963999996</v>
      </c>
      <c r="I119" s="87">
        <f>'PLANILHA DE MATERIAL'!G116</f>
        <v>5.5052417879999993</v>
      </c>
      <c r="J119" s="87">
        <f>'PLANILHA DE MATERIAL'!H116</f>
        <v>5.5052417879999993</v>
      </c>
      <c r="K119" s="88">
        <f t="shared" si="1"/>
        <v>10.215281984399999</v>
      </c>
    </row>
    <row r="120" spans="1:11" ht="51" x14ac:dyDescent="0.2">
      <c r="A120" s="80" t="s">
        <v>354</v>
      </c>
      <c r="B120" s="81" t="s">
        <v>202</v>
      </c>
      <c r="C120" s="80" t="s">
        <v>11</v>
      </c>
      <c r="D120" s="80" t="s">
        <v>203</v>
      </c>
      <c r="E120" s="82" t="s">
        <v>179</v>
      </c>
      <c r="F120" s="81">
        <v>1</v>
      </c>
      <c r="G120" s="86">
        <f>'PLANILHA DE MAO DE OBRA'!G117</f>
        <v>1.2641666328000001</v>
      </c>
      <c r="H120" s="87">
        <f>'PLANILHA DE MAO DE OBRA'!H117</f>
        <v>1.2641666328000001</v>
      </c>
      <c r="I120" s="87">
        <f>'PLANILHA DE MATERIAL'!G117</f>
        <v>7.9588125108000005</v>
      </c>
      <c r="J120" s="87">
        <f>'PLANILHA DE MATERIAL'!H117</f>
        <v>7.9588125108000005</v>
      </c>
      <c r="K120" s="88">
        <f t="shared" si="1"/>
        <v>9.2229791435999999</v>
      </c>
    </row>
    <row r="121" spans="1:11" ht="51" x14ac:dyDescent="0.2">
      <c r="A121" s="80" t="s">
        <v>355</v>
      </c>
      <c r="B121" s="81" t="s">
        <v>204</v>
      </c>
      <c r="C121" s="80" t="s">
        <v>11</v>
      </c>
      <c r="D121" s="80" t="s">
        <v>205</v>
      </c>
      <c r="E121" s="82" t="s">
        <v>179</v>
      </c>
      <c r="F121" s="81">
        <v>1</v>
      </c>
      <c r="G121" s="86">
        <f>'PLANILHA DE MAO DE OBRA'!G118</f>
        <v>8.0607614327999997</v>
      </c>
      <c r="H121" s="87">
        <f>'PLANILHA DE MAO DE OBRA'!H118</f>
        <v>8.0607614327999997</v>
      </c>
      <c r="I121" s="87">
        <f>'PLANILHA DE MATERIAL'!G118</f>
        <v>18.208077469199999</v>
      </c>
      <c r="J121" s="87">
        <f>'PLANILHA DE MATERIAL'!H118</f>
        <v>18.208077469199999</v>
      </c>
      <c r="K121" s="88">
        <f t="shared" si="1"/>
        <v>26.268838901999999</v>
      </c>
    </row>
    <row r="122" spans="1:11" ht="51" x14ac:dyDescent="0.2">
      <c r="A122" s="80" t="s">
        <v>356</v>
      </c>
      <c r="B122" s="81" t="s">
        <v>206</v>
      </c>
      <c r="C122" s="80" t="s">
        <v>11</v>
      </c>
      <c r="D122" s="80" t="s">
        <v>207</v>
      </c>
      <c r="E122" s="82" t="s">
        <v>179</v>
      </c>
      <c r="F122" s="81">
        <v>1</v>
      </c>
      <c r="G122" s="86">
        <f>'PLANILHA DE MAO DE OBRA'!G119</f>
        <v>7.7345248824000006</v>
      </c>
      <c r="H122" s="87">
        <f>'PLANILHA DE MAO DE OBRA'!H119</f>
        <v>7.7345248824000006</v>
      </c>
      <c r="I122" s="87">
        <f>'PLANILHA DE MATERIAL'!G119</f>
        <v>30.183677506799995</v>
      </c>
      <c r="J122" s="87">
        <f>'PLANILHA DE MATERIAL'!H119</f>
        <v>30.183677506799995</v>
      </c>
      <c r="K122" s="88">
        <f t="shared" si="1"/>
        <v>37.918202389199998</v>
      </c>
    </row>
    <row r="123" spans="1:11" ht="38.25" x14ac:dyDescent="0.2">
      <c r="A123" s="80" t="s">
        <v>357</v>
      </c>
      <c r="B123" s="81" t="s">
        <v>208</v>
      </c>
      <c r="C123" s="80" t="s">
        <v>11</v>
      </c>
      <c r="D123" s="80" t="s">
        <v>209</v>
      </c>
      <c r="E123" s="82" t="s">
        <v>39</v>
      </c>
      <c r="F123" s="81">
        <v>7.23</v>
      </c>
      <c r="G123" s="86">
        <f>'PLANILHA DE MAO DE OBRA'!G120</f>
        <v>9.766706727599999</v>
      </c>
      <c r="H123" s="87">
        <f>'PLANILHA DE MAO DE OBRA'!H120</f>
        <v>70.613289640548004</v>
      </c>
      <c r="I123" s="87">
        <f>'PLANILHA DE MATERIAL'!G120</f>
        <v>17.9837898408</v>
      </c>
      <c r="J123" s="87">
        <f>'PLANILHA DE MATERIAL'!H120</f>
        <v>130.02280054898401</v>
      </c>
      <c r="K123" s="88">
        <f t="shared" si="1"/>
        <v>200.63609018953201</v>
      </c>
    </row>
    <row r="124" spans="1:11" ht="51" x14ac:dyDescent="0.2">
      <c r="A124" s="80" t="s">
        <v>358</v>
      </c>
      <c r="B124" s="81" t="s">
        <v>210</v>
      </c>
      <c r="C124" s="80" t="s">
        <v>11</v>
      </c>
      <c r="D124" s="80" t="s">
        <v>211</v>
      </c>
      <c r="E124" s="82" t="s">
        <v>39</v>
      </c>
      <c r="F124" s="81">
        <v>1.47</v>
      </c>
      <c r="G124" s="86">
        <f>'PLANILHA DE MAO DE OBRA'!G121</f>
        <v>10.87455168</v>
      </c>
      <c r="H124" s="87">
        <f>'PLANILHA DE MAO DE OBRA'!H121</f>
        <v>15.985590969599999</v>
      </c>
      <c r="I124" s="87">
        <f>'PLANILHA DE MATERIAL'!G121</f>
        <v>10.0657568988</v>
      </c>
      <c r="J124" s="87">
        <f>'PLANILHA DE MATERIAL'!H121</f>
        <v>14.796662641236001</v>
      </c>
      <c r="K124" s="88">
        <f t="shared" si="1"/>
        <v>30.782253610836001</v>
      </c>
    </row>
    <row r="125" spans="1:11" ht="51" x14ac:dyDescent="0.2">
      <c r="A125" s="80" t="s">
        <v>359</v>
      </c>
      <c r="B125" s="81" t="s">
        <v>212</v>
      </c>
      <c r="C125" s="80" t="s">
        <v>11</v>
      </c>
      <c r="D125" s="80" t="s">
        <v>213</v>
      </c>
      <c r="E125" s="82" t="s">
        <v>39</v>
      </c>
      <c r="F125" s="81">
        <v>5.1100000000000003</v>
      </c>
      <c r="G125" s="86">
        <f>'PLANILHA DE MAO DE OBRA'!G122</f>
        <v>11.8056851676</v>
      </c>
      <c r="H125" s="87">
        <f>'PLANILHA DE MAO DE OBRA'!H122</f>
        <v>60.327051206436003</v>
      </c>
      <c r="I125" s="87">
        <f>'PLANILHA DE MATERIAL'!G122</f>
        <v>14.565102656399999</v>
      </c>
      <c r="J125" s="87">
        <f>'PLANILHA DE MATERIAL'!H122</f>
        <v>74.427674574204005</v>
      </c>
      <c r="K125" s="88">
        <f t="shared" si="1"/>
        <v>134.75472578064</v>
      </c>
    </row>
    <row r="126" spans="1:11" ht="38.25" x14ac:dyDescent="0.2">
      <c r="A126" s="80" t="s">
        <v>360</v>
      </c>
      <c r="B126" s="81" t="s">
        <v>214</v>
      </c>
      <c r="C126" s="80" t="s">
        <v>11</v>
      </c>
      <c r="D126" s="80" t="s">
        <v>215</v>
      </c>
      <c r="E126" s="82" t="s">
        <v>39</v>
      </c>
      <c r="F126" s="81">
        <v>1.37</v>
      </c>
      <c r="G126" s="86">
        <f>'PLANILHA DE MAO DE OBRA'!G123</f>
        <v>5.6479702787999999</v>
      </c>
      <c r="H126" s="87">
        <f>'PLANILHA DE MAO DE OBRA'!H123</f>
        <v>7.7377192819560001</v>
      </c>
      <c r="I126" s="87">
        <f>'PLANILHA DE MATERIAL'!G123</f>
        <v>15.8224726944</v>
      </c>
      <c r="J126" s="87">
        <f>'PLANILHA DE MATERIAL'!H123</f>
        <v>21.676787591328001</v>
      </c>
      <c r="K126" s="88">
        <f t="shared" si="1"/>
        <v>29.414506873284001</v>
      </c>
    </row>
    <row r="127" spans="1:11" ht="51" x14ac:dyDescent="0.2">
      <c r="A127" s="80" t="s">
        <v>361</v>
      </c>
      <c r="B127" s="81" t="s">
        <v>362</v>
      </c>
      <c r="C127" s="80" t="s">
        <v>11</v>
      </c>
      <c r="D127" s="80" t="s">
        <v>246</v>
      </c>
      <c r="E127" s="82" t="s">
        <v>179</v>
      </c>
      <c r="F127" s="81">
        <v>1</v>
      </c>
      <c r="G127" s="86">
        <f>'PLANILHA DE MAO DE OBRA'!G124</f>
        <v>1459.0250057159999</v>
      </c>
      <c r="H127" s="87">
        <f>'PLANILHA DE MAO DE OBRA'!H124</f>
        <v>1459.0250057159999</v>
      </c>
      <c r="I127" s="87">
        <f>'PLANILHA DE MATERIAL'!G124</f>
        <v>2359.4650711991999</v>
      </c>
      <c r="J127" s="87">
        <f>'PLANILHA DE MATERIAL'!H124</f>
        <v>2359.4650711991999</v>
      </c>
      <c r="K127" s="88">
        <f t="shared" si="1"/>
        <v>3818.4900769152</v>
      </c>
    </row>
    <row r="128" spans="1:11" ht="15" x14ac:dyDescent="0.25">
      <c r="A128" s="78" t="s">
        <v>363</v>
      </c>
      <c r="B128" s="78"/>
      <c r="C128" s="78"/>
      <c r="D128" s="78" t="s">
        <v>165</v>
      </c>
      <c r="E128" s="78"/>
      <c r="F128" s="79"/>
      <c r="G128" s="89">
        <f>'PLANILHA DE MAO DE OBRA'!G125</f>
        <v>0</v>
      </c>
      <c r="H128" s="84">
        <f>'PLANILHA DE MAO DE OBRA'!H125</f>
        <v>866.56583699999987</v>
      </c>
      <c r="I128" s="84">
        <f>'PLANILHA DE MATERIAL'!G125</f>
        <v>0</v>
      </c>
      <c r="J128" s="84">
        <f>'PLANILHA DE MATERIAL'!H125</f>
        <v>2845.6105447346395</v>
      </c>
      <c r="K128" s="85">
        <f t="shared" si="1"/>
        <v>3712.1763817346391</v>
      </c>
    </row>
    <row r="129" spans="1:14" x14ac:dyDescent="0.2">
      <c r="A129" s="80" t="s">
        <v>364</v>
      </c>
      <c r="B129" s="81" t="s">
        <v>233</v>
      </c>
      <c r="C129" s="80" t="s">
        <v>11</v>
      </c>
      <c r="D129" s="80" t="s">
        <v>234</v>
      </c>
      <c r="E129" s="82" t="s">
        <v>13</v>
      </c>
      <c r="F129" s="81">
        <v>180</v>
      </c>
      <c r="G129" s="86">
        <f>'PLANILHA DE MAO DE OBRA'!G126</f>
        <v>2.0797580087999998</v>
      </c>
      <c r="H129" s="87">
        <f>'PLANILHA DE MAO DE OBRA'!H126</f>
        <v>374.35644158399998</v>
      </c>
      <c r="I129" s="87">
        <f>'PLANILHA DE MATERIAL'!G126</f>
        <v>1.6515725364</v>
      </c>
      <c r="J129" s="87">
        <f>'PLANILHA DE MATERIAL'!H126</f>
        <v>297.28305655200001</v>
      </c>
      <c r="K129" s="88">
        <f t="shared" si="1"/>
        <v>671.63949813599993</v>
      </c>
    </row>
    <row r="130" spans="1:14" x14ac:dyDescent="0.2">
      <c r="A130" s="80" t="s">
        <v>365</v>
      </c>
      <c r="B130" s="81" t="s">
        <v>366</v>
      </c>
      <c r="C130" s="80" t="s">
        <v>367</v>
      </c>
      <c r="D130" s="80" t="s">
        <v>368</v>
      </c>
      <c r="E130" s="82" t="s">
        <v>13</v>
      </c>
      <c r="F130" s="81">
        <v>5.0999999999999996</v>
      </c>
      <c r="G130" s="86">
        <f>'PLANILHA DE MAO DE OBRA'!G127</f>
        <v>96.511646159999998</v>
      </c>
      <c r="H130" s="87">
        <f>'PLANILHA DE MAO DE OBRA'!H127</f>
        <v>492.20939541599995</v>
      </c>
      <c r="I130" s="87">
        <f>'PLANILHA DE MATERIAL'!G127</f>
        <v>499.67205650639994</v>
      </c>
      <c r="J130" s="87">
        <f>'PLANILHA DE MATERIAL'!H127</f>
        <v>2548.3274881826396</v>
      </c>
      <c r="K130" s="88">
        <f t="shared" si="1"/>
        <v>3040.5368835986396</v>
      </c>
    </row>
    <row r="131" spans="1:14" x14ac:dyDescent="0.2">
      <c r="A131" s="77"/>
      <c r="B131" s="83"/>
      <c r="C131" s="83"/>
      <c r="D131" s="83"/>
      <c r="E131" s="83"/>
      <c r="F131" s="83"/>
      <c r="G131" s="83"/>
      <c r="H131" s="77"/>
      <c r="I131" s="77"/>
      <c r="J131" s="77"/>
      <c r="K131" s="77"/>
    </row>
    <row r="132" spans="1:14" ht="15" x14ac:dyDescent="0.25">
      <c r="A132" s="98" t="s">
        <v>381</v>
      </c>
      <c r="B132" s="98"/>
      <c r="C132" s="98"/>
      <c r="D132" s="98"/>
      <c r="E132" s="98"/>
      <c r="F132" s="98"/>
      <c r="G132" s="98"/>
      <c r="H132" s="90">
        <f>H128+H107+H102+H76+H71+H67+H63+H54+H57+H52+H44+H40+H37+H21+H11+H9</f>
        <v>36310.81614677755</v>
      </c>
      <c r="I132" s="91"/>
      <c r="J132" s="90">
        <f>'PLANILHA DE MATERIAL'!H129</f>
        <v>115679.1775668027</v>
      </c>
      <c r="K132" s="90">
        <f>K128+K107+K102+K76+K71+K67+K63+K54+K57+K52+K44+K40+K37+K21+K11+K9</f>
        <v>151990.0037135802</v>
      </c>
      <c r="M132" t="s">
        <v>382</v>
      </c>
      <c r="N132">
        <v>0.67965947999999998</v>
      </c>
    </row>
    <row r="135" spans="1:14" x14ac:dyDescent="0.2">
      <c r="F135" t="s">
        <v>391</v>
      </c>
    </row>
    <row r="136" spans="1:14" x14ac:dyDescent="0.2">
      <c r="D136" s="92"/>
    </row>
    <row r="137" spans="1:14" x14ac:dyDescent="0.2">
      <c r="D137" s="93" t="s">
        <v>383</v>
      </c>
    </row>
    <row r="138" spans="1:14" x14ac:dyDescent="0.2">
      <c r="D138" s="94" t="s">
        <v>384</v>
      </c>
    </row>
    <row r="139" spans="1:14" x14ac:dyDescent="0.2">
      <c r="D139" s="94" t="s">
        <v>385</v>
      </c>
    </row>
    <row r="140" spans="1:14" x14ac:dyDescent="0.2">
      <c r="D140" s="94" t="s">
        <v>386</v>
      </c>
    </row>
    <row r="141" spans="1:14" x14ac:dyDescent="0.2">
      <c r="D141" s="94" t="s">
        <v>387</v>
      </c>
    </row>
    <row r="142" spans="1:14" x14ac:dyDescent="0.2">
      <c r="D142" s="94" t="s">
        <v>388</v>
      </c>
    </row>
    <row r="143" spans="1:14" x14ac:dyDescent="0.2">
      <c r="D143" s="94" t="s">
        <v>389</v>
      </c>
    </row>
    <row r="144" spans="1:14" x14ac:dyDescent="0.2">
      <c r="D144" s="94" t="s">
        <v>390</v>
      </c>
    </row>
  </sheetData>
  <mergeCells count="17">
    <mergeCell ref="J7:J8"/>
    <mergeCell ref="K7:K8"/>
    <mergeCell ref="A4:C5"/>
    <mergeCell ref="E4:F4"/>
    <mergeCell ref="E5:F5"/>
    <mergeCell ref="G5:H5"/>
    <mergeCell ref="A6:G6"/>
    <mergeCell ref="A7:A8"/>
    <mergeCell ref="B7:B8"/>
    <mergeCell ref="C7:C8"/>
    <mergeCell ref="D7:D8"/>
    <mergeCell ref="E7:E8"/>
    <mergeCell ref="A132:G132"/>
    <mergeCell ref="F7:F8"/>
    <mergeCell ref="G7:G8"/>
    <mergeCell ref="H7:H8"/>
    <mergeCell ref="I7:I8"/>
  </mergeCells>
  <dataValidations disablePrompts="1" count="2">
    <dataValidation type="list" allowBlank="1" sqref="B81:B101">
      <formula1>"SINAPI,SINAPI-I,SICRO,Composição,Cotação"</formula1>
      <formula2>0</formula2>
    </dataValidation>
    <dataValidation allowBlank="1" showInputMessage="1" showErrorMessage="1" prompt="A entrada de quantidades é feita na coluna AJ se acompanhamento por BM, ou na aba &quot;Memória de Cálculo/PLQ&quot; se acompanhamento por PLE." sqref="F81:F101"/>
  </dataValidations>
  <pageMargins left="0.51181102362204722" right="0.51181102362204722" top="1.9685039370078741" bottom="0.39370078740157483" header="0.31496062992125984" footer="0.31496062992125984"/>
  <pageSetup paperSize="9" scale="55" fitToHeight="0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42"/>
  <sheetViews>
    <sheetView showOutlineSymbols="0" showWhiteSpace="0" topLeftCell="A118" workbookViewId="0">
      <selection activeCell="H126" activeCellId="15" sqref="H7 H9:H17 H19:H33 H35:H36 H38:H40 H42:H48 H50 H52:H53 H55:H59 H61:H63 H65:H67 H69:H72 H74:H98 H100:H103 H105:H124 H126:H127"/>
    </sheetView>
  </sheetViews>
  <sheetFormatPr defaultRowHeight="14.25" x14ac:dyDescent="0.2"/>
  <cols>
    <col min="1" max="1" width="5.125" customWidth="1"/>
    <col min="2" max="2" width="8.375" customWidth="1"/>
    <col min="3" max="3" width="9.375" customWidth="1"/>
    <col min="4" max="4" width="56" customWidth="1"/>
    <col min="5" max="5" width="8.875" customWidth="1"/>
    <col min="6" max="6" width="13.75" customWidth="1"/>
    <col min="7" max="7" width="15.375" bestFit="1" customWidth="1"/>
    <col min="8" max="8" width="12.25" customWidth="1"/>
  </cols>
  <sheetData>
    <row r="1" spans="1:14" ht="13.9" customHeight="1" x14ac:dyDescent="0.2">
      <c r="A1" s="115"/>
      <c r="B1" s="116"/>
      <c r="C1" s="117"/>
      <c r="D1" s="59" t="s">
        <v>0</v>
      </c>
      <c r="E1" s="121" t="s">
        <v>249</v>
      </c>
      <c r="F1" s="122"/>
      <c r="G1" s="68" t="s">
        <v>247</v>
      </c>
      <c r="H1" s="59" t="s">
        <v>378</v>
      </c>
    </row>
    <row r="2" spans="1:14" ht="63.6" customHeight="1" x14ac:dyDescent="0.2">
      <c r="A2" s="118"/>
      <c r="B2" s="119"/>
      <c r="C2" s="120"/>
      <c r="D2" s="60" t="s">
        <v>379</v>
      </c>
      <c r="E2" s="123" t="s">
        <v>248</v>
      </c>
      <c r="F2" s="124"/>
      <c r="G2" s="125" t="s">
        <v>377</v>
      </c>
      <c r="H2" s="126"/>
      <c r="L2" s="69"/>
      <c r="M2" s="69"/>
      <c r="N2" s="69"/>
    </row>
    <row r="3" spans="1:14" ht="15" x14ac:dyDescent="0.25">
      <c r="A3" s="127" t="s">
        <v>1</v>
      </c>
      <c r="B3" s="128"/>
      <c r="C3" s="128"/>
      <c r="D3" s="128"/>
      <c r="E3" s="128"/>
      <c r="F3" s="128"/>
      <c r="G3" s="128"/>
    </row>
    <row r="4" spans="1:14" x14ac:dyDescent="0.2">
      <c r="A4" s="110" t="s">
        <v>2</v>
      </c>
      <c r="B4" s="111" t="s">
        <v>3</v>
      </c>
      <c r="C4" s="110" t="s">
        <v>4</v>
      </c>
      <c r="D4" s="110" t="s">
        <v>5</v>
      </c>
      <c r="E4" s="112" t="s">
        <v>6</v>
      </c>
      <c r="F4" s="111" t="s">
        <v>7</v>
      </c>
      <c r="G4" s="113" t="s">
        <v>369</v>
      </c>
      <c r="H4" s="108" t="s">
        <v>370</v>
      </c>
    </row>
    <row r="5" spans="1:14" ht="22.9" customHeight="1" x14ac:dyDescent="0.2">
      <c r="A5" s="111"/>
      <c r="B5" s="111"/>
      <c r="C5" s="111"/>
      <c r="D5" s="111"/>
      <c r="E5" s="111"/>
      <c r="F5" s="111"/>
      <c r="G5" s="114"/>
      <c r="H5" s="109"/>
    </row>
    <row r="6" spans="1:14" x14ac:dyDescent="0.2">
      <c r="A6" s="71" t="s">
        <v>250</v>
      </c>
      <c r="B6" s="71"/>
      <c r="C6" s="71"/>
      <c r="D6" s="71" t="s">
        <v>8</v>
      </c>
      <c r="E6" s="71"/>
      <c r="F6" s="72"/>
      <c r="G6" s="71"/>
      <c r="H6" s="73">
        <f>H7</f>
        <v>84.090733231103997</v>
      </c>
      <c r="J6">
        <f>'PLANILHA GERAL'!N132</f>
        <v>0.67965947999999998</v>
      </c>
    </row>
    <row r="7" spans="1:14" ht="25.5" x14ac:dyDescent="0.2">
      <c r="A7" s="56" t="s">
        <v>9</v>
      </c>
      <c r="B7" s="55" t="s">
        <v>10</v>
      </c>
      <c r="C7" s="56" t="s">
        <v>11</v>
      </c>
      <c r="D7" s="56" t="s">
        <v>12</v>
      </c>
      <c r="E7" s="57" t="s">
        <v>13</v>
      </c>
      <c r="F7" s="55">
        <v>2.88</v>
      </c>
      <c r="G7" s="58">
        <f>J7*$J$6</f>
        <v>29.198171260799999</v>
      </c>
      <c r="H7" s="58">
        <f>G7*F7</f>
        <v>84.090733231103997</v>
      </c>
      <c r="J7" s="58">
        <v>42.96</v>
      </c>
    </row>
    <row r="8" spans="1:14" x14ac:dyDescent="0.2">
      <c r="A8" s="71" t="s">
        <v>251</v>
      </c>
      <c r="B8" s="71"/>
      <c r="C8" s="71"/>
      <c r="D8" s="71" t="s">
        <v>14</v>
      </c>
      <c r="E8" s="71"/>
      <c r="F8" s="72"/>
      <c r="G8" s="74">
        <f t="shared" ref="G8:G71" si="0">J8*$J$6</f>
        <v>0</v>
      </c>
      <c r="H8" s="74">
        <f>SUM(H9:H17)</f>
        <v>3046.6438958902327</v>
      </c>
      <c r="J8" s="53"/>
    </row>
    <row r="9" spans="1:14" x14ac:dyDescent="0.2">
      <c r="A9" s="56" t="s">
        <v>15</v>
      </c>
      <c r="B9" s="55" t="s">
        <v>16</v>
      </c>
      <c r="C9" s="56" t="s">
        <v>11</v>
      </c>
      <c r="D9" s="56" t="s">
        <v>17</v>
      </c>
      <c r="E9" s="57" t="s">
        <v>13</v>
      </c>
      <c r="F9" s="55">
        <v>181.15</v>
      </c>
      <c r="G9" s="58">
        <f t="shared" si="0"/>
        <v>11.391092884800001</v>
      </c>
      <c r="H9" s="58">
        <f t="shared" ref="H9:H71" si="1">G9*F9</f>
        <v>2063.4964760815201</v>
      </c>
      <c r="J9" s="58">
        <v>16.760000000000002</v>
      </c>
    </row>
    <row r="10" spans="1:14" ht="25.5" x14ac:dyDescent="0.2">
      <c r="A10" s="56" t="s">
        <v>18</v>
      </c>
      <c r="B10" s="55" t="s">
        <v>19</v>
      </c>
      <c r="C10" s="56" t="s">
        <v>11</v>
      </c>
      <c r="D10" s="56" t="s">
        <v>20</v>
      </c>
      <c r="E10" s="57" t="s">
        <v>21</v>
      </c>
      <c r="F10" s="55">
        <v>4.8899999999999997</v>
      </c>
      <c r="G10" s="58">
        <f t="shared" si="0"/>
        <v>74.028510561600001</v>
      </c>
      <c r="H10" s="58">
        <f t="shared" si="1"/>
        <v>361.99941664622401</v>
      </c>
      <c r="J10" s="58">
        <v>108.92</v>
      </c>
    </row>
    <row r="11" spans="1:14" ht="25.5" x14ac:dyDescent="0.2">
      <c r="A11" s="56" t="s">
        <v>22</v>
      </c>
      <c r="B11" s="55" t="s">
        <v>23</v>
      </c>
      <c r="C11" s="56" t="s">
        <v>11</v>
      </c>
      <c r="D11" s="56" t="s">
        <v>24</v>
      </c>
      <c r="E11" s="57" t="s">
        <v>13</v>
      </c>
      <c r="F11" s="55">
        <v>16.5</v>
      </c>
      <c r="G11" s="58">
        <f t="shared" si="0"/>
        <v>18.344009365199998</v>
      </c>
      <c r="H11" s="58">
        <f t="shared" si="1"/>
        <v>302.67615452579997</v>
      </c>
      <c r="J11" s="58">
        <v>26.99</v>
      </c>
    </row>
    <row r="12" spans="1:14" ht="25.5" x14ac:dyDescent="0.2">
      <c r="A12" s="56" t="s">
        <v>25</v>
      </c>
      <c r="B12" s="55" t="s">
        <v>26</v>
      </c>
      <c r="C12" s="56" t="s">
        <v>11</v>
      </c>
      <c r="D12" s="56" t="s">
        <v>27</v>
      </c>
      <c r="E12" s="57" t="s">
        <v>13</v>
      </c>
      <c r="F12" s="55">
        <v>10.17</v>
      </c>
      <c r="G12" s="58">
        <f t="shared" si="0"/>
        <v>6.6130867404</v>
      </c>
      <c r="H12" s="58">
        <f t="shared" si="1"/>
        <v>67.255092149868005</v>
      </c>
      <c r="J12" s="58">
        <v>9.73</v>
      </c>
    </row>
    <row r="13" spans="1:14" ht="25.5" x14ac:dyDescent="0.2">
      <c r="A13" s="56" t="s">
        <v>28</v>
      </c>
      <c r="B13" s="55" t="s">
        <v>29</v>
      </c>
      <c r="C13" s="56" t="s">
        <v>11</v>
      </c>
      <c r="D13" s="56" t="s">
        <v>30</v>
      </c>
      <c r="E13" s="57" t="s">
        <v>13</v>
      </c>
      <c r="F13" s="55">
        <v>22.04</v>
      </c>
      <c r="G13" s="58">
        <f t="shared" si="0"/>
        <v>1.2845564171999999</v>
      </c>
      <c r="H13" s="58">
        <f t="shared" si="1"/>
        <v>28.311623435087999</v>
      </c>
      <c r="J13" s="58">
        <v>1.89</v>
      </c>
    </row>
    <row r="14" spans="1:14" x14ac:dyDescent="0.2">
      <c r="A14" s="56" t="s">
        <v>31</v>
      </c>
      <c r="B14" s="55" t="s">
        <v>32</v>
      </c>
      <c r="C14" s="56" t="s">
        <v>33</v>
      </c>
      <c r="D14" s="56" t="s">
        <v>34</v>
      </c>
      <c r="E14" s="57" t="s">
        <v>35</v>
      </c>
      <c r="F14" s="55">
        <v>4</v>
      </c>
      <c r="G14" s="58">
        <f t="shared" si="0"/>
        <v>10.806585732</v>
      </c>
      <c r="H14" s="58">
        <f t="shared" si="1"/>
        <v>43.226342928000001</v>
      </c>
      <c r="J14" s="58">
        <v>15.9</v>
      </c>
    </row>
    <row r="15" spans="1:14" ht="25.5" x14ac:dyDescent="0.2">
      <c r="A15" s="56" t="s">
        <v>36</v>
      </c>
      <c r="B15" s="55" t="s">
        <v>37</v>
      </c>
      <c r="C15" s="56" t="s">
        <v>11</v>
      </c>
      <c r="D15" s="56" t="s">
        <v>38</v>
      </c>
      <c r="E15" s="57" t="s">
        <v>39</v>
      </c>
      <c r="F15" s="55">
        <v>70</v>
      </c>
      <c r="G15" s="58">
        <f t="shared" si="0"/>
        <v>0.47576163599999993</v>
      </c>
      <c r="H15" s="58">
        <f t="shared" si="1"/>
        <v>33.303314519999994</v>
      </c>
      <c r="J15" s="58">
        <v>0.7</v>
      </c>
    </row>
    <row r="16" spans="1:14" ht="25.5" x14ac:dyDescent="0.2">
      <c r="A16" s="56" t="s">
        <v>40</v>
      </c>
      <c r="B16" s="55" t="s">
        <v>41</v>
      </c>
      <c r="C16" s="56" t="s">
        <v>11</v>
      </c>
      <c r="D16" s="56" t="s">
        <v>42</v>
      </c>
      <c r="E16" s="57" t="s">
        <v>39</v>
      </c>
      <c r="F16" s="55">
        <v>67.5</v>
      </c>
      <c r="G16" s="58">
        <f t="shared" si="0"/>
        <v>1.8282840011999999</v>
      </c>
      <c r="H16" s="58">
        <f t="shared" si="1"/>
        <v>123.409170081</v>
      </c>
      <c r="J16" s="58">
        <v>2.69</v>
      </c>
    </row>
    <row r="17" spans="1:10" ht="25.5" x14ac:dyDescent="0.2">
      <c r="A17" s="56" t="s">
        <v>43</v>
      </c>
      <c r="B17" s="55" t="s">
        <v>44</v>
      </c>
      <c r="C17" s="56" t="s">
        <v>11</v>
      </c>
      <c r="D17" s="56" t="s">
        <v>45</v>
      </c>
      <c r="E17" s="57" t="s">
        <v>13</v>
      </c>
      <c r="F17" s="55">
        <v>1.43</v>
      </c>
      <c r="G17" s="58">
        <f t="shared" si="0"/>
        <v>16.060353512399999</v>
      </c>
      <c r="H17" s="58">
        <f t="shared" si="1"/>
        <v>22.966305522731997</v>
      </c>
      <c r="J17" s="58">
        <v>23.63</v>
      </c>
    </row>
    <row r="18" spans="1:10" x14ac:dyDescent="0.2">
      <c r="A18" s="71" t="s">
        <v>252</v>
      </c>
      <c r="B18" s="71"/>
      <c r="C18" s="71"/>
      <c r="D18" s="71" t="s">
        <v>46</v>
      </c>
      <c r="E18" s="71"/>
      <c r="F18" s="72"/>
      <c r="G18" s="74">
        <f t="shared" si="0"/>
        <v>0</v>
      </c>
      <c r="H18" s="74">
        <f>SUM(H19:H33)</f>
        <v>2548.8188140207317</v>
      </c>
      <c r="J18" s="53"/>
    </row>
    <row r="19" spans="1:10" ht="25.5" x14ac:dyDescent="0.2">
      <c r="A19" s="56" t="s">
        <v>47</v>
      </c>
      <c r="B19" s="55" t="s">
        <v>48</v>
      </c>
      <c r="C19" s="56" t="s">
        <v>11</v>
      </c>
      <c r="D19" s="56" t="s">
        <v>49</v>
      </c>
      <c r="E19" s="57" t="s">
        <v>21</v>
      </c>
      <c r="F19" s="55">
        <v>0.77</v>
      </c>
      <c r="G19" s="58">
        <f t="shared" si="0"/>
        <v>58.933273510799992</v>
      </c>
      <c r="H19" s="58">
        <f t="shared" si="1"/>
        <v>45.378620603315994</v>
      </c>
      <c r="J19" s="58">
        <v>86.71</v>
      </c>
    </row>
    <row r="20" spans="1:10" ht="38.25" x14ac:dyDescent="0.2">
      <c r="A20" s="56" t="s">
        <v>50</v>
      </c>
      <c r="B20" s="55" t="s">
        <v>51</v>
      </c>
      <c r="C20" s="56" t="s">
        <v>11</v>
      </c>
      <c r="D20" s="56" t="s">
        <v>52</v>
      </c>
      <c r="E20" s="57" t="s">
        <v>21</v>
      </c>
      <c r="F20" s="55">
        <v>0.26</v>
      </c>
      <c r="G20" s="58">
        <f t="shared" si="0"/>
        <v>26.846549459999999</v>
      </c>
      <c r="H20" s="58">
        <f t="shared" si="1"/>
        <v>6.9801028595999997</v>
      </c>
      <c r="J20" s="58">
        <v>39.5</v>
      </c>
    </row>
    <row r="21" spans="1:10" ht="38.25" x14ac:dyDescent="0.2">
      <c r="A21" s="56" t="s">
        <v>253</v>
      </c>
      <c r="B21" s="55" t="s">
        <v>254</v>
      </c>
      <c r="C21" s="56" t="s">
        <v>11</v>
      </c>
      <c r="D21" s="56" t="s">
        <v>244</v>
      </c>
      <c r="E21" s="57" t="s">
        <v>39</v>
      </c>
      <c r="F21" s="55">
        <v>10.5</v>
      </c>
      <c r="G21" s="58">
        <f t="shared" si="0"/>
        <v>35.070429167999997</v>
      </c>
      <c r="H21" s="58">
        <f t="shared" si="1"/>
        <v>368.23950626399994</v>
      </c>
      <c r="J21" s="58">
        <v>51.6</v>
      </c>
    </row>
    <row r="22" spans="1:10" ht="38.25" x14ac:dyDescent="0.2">
      <c r="A22" s="56" t="s">
        <v>255</v>
      </c>
      <c r="B22" s="55" t="s">
        <v>53</v>
      </c>
      <c r="C22" s="56" t="s">
        <v>11</v>
      </c>
      <c r="D22" s="56" t="s">
        <v>54</v>
      </c>
      <c r="E22" s="57" t="s">
        <v>13</v>
      </c>
      <c r="F22" s="55">
        <v>10.31</v>
      </c>
      <c r="G22" s="58">
        <f t="shared" si="0"/>
        <v>32.175079783200005</v>
      </c>
      <c r="H22" s="58">
        <f t="shared" si="1"/>
        <v>331.72507256479207</v>
      </c>
      <c r="J22" s="58">
        <v>47.34</v>
      </c>
    </row>
    <row r="23" spans="1:10" ht="25.5" x14ac:dyDescent="0.2">
      <c r="A23" s="56" t="s">
        <v>256</v>
      </c>
      <c r="B23" s="55" t="s">
        <v>55</v>
      </c>
      <c r="C23" s="56" t="s">
        <v>11</v>
      </c>
      <c r="D23" s="56" t="s">
        <v>56</v>
      </c>
      <c r="E23" s="57" t="s">
        <v>57</v>
      </c>
      <c r="F23" s="55">
        <v>27.16</v>
      </c>
      <c r="G23" s="58">
        <f t="shared" si="0"/>
        <v>3.3303314520000002</v>
      </c>
      <c r="H23" s="58">
        <f t="shared" si="1"/>
        <v>90.451802236320006</v>
      </c>
      <c r="J23" s="58">
        <v>4.9000000000000004</v>
      </c>
    </row>
    <row r="24" spans="1:10" ht="25.5" x14ac:dyDescent="0.2">
      <c r="A24" s="56" t="s">
        <v>257</v>
      </c>
      <c r="B24" s="55" t="s">
        <v>58</v>
      </c>
      <c r="C24" s="56" t="s">
        <v>11</v>
      </c>
      <c r="D24" s="56" t="s">
        <v>59</v>
      </c>
      <c r="E24" s="57" t="s">
        <v>57</v>
      </c>
      <c r="F24" s="55">
        <v>10.59</v>
      </c>
      <c r="G24" s="58">
        <f t="shared" si="0"/>
        <v>6.3412229483999996</v>
      </c>
      <c r="H24" s="58">
        <f t="shared" si="1"/>
        <v>67.153551023555991</v>
      </c>
      <c r="J24" s="58">
        <v>9.33</v>
      </c>
    </row>
    <row r="25" spans="1:10" ht="25.5" x14ac:dyDescent="0.2">
      <c r="A25" s="56" t="s">
        <v>258</v>
      </c>
      <c r="B25" s="55" t="s">
        <v>60</v>
      </c>
      <c r="C25" s="56" t="s">
        <v>11</v>
      </c>
      <c r="D25" s="56" t="s">
        <v>61</v>
      </c>
      <c r="E25" s="57" t="s">
        <v>21</v>
      </c>
      <c r="F25" s="55">
        <v>0.77</v>
      </c>
      <c r="G25" s="58">
        <f t="shared" si="0"/>
        <v>29.429255483999999</v>
      </c>
      <c r="H25" s="58">
        <f t="shared" si="1"/>
        <v>22.66052672268</v>
      </c>
      <c r="J25" s="58">
        <v>43.3</v>
      </c>
    </row>
    <row r="26" spans="1:10" ht="38.25" x14ac:dyDescent="0.2">
      <c r="A26" s="56" t="s">
        <v>259</v>
      </c>
      <c r="B26" s="55" t="s">
        <v>62</v>
      </c>
      <c r="C26" s="56" t="s">
        <v>11</v>
      </c>
      <c r="D26" s="56" t="s">
        <v>63</v>
      </c>
      <c r="E26" s="57" t="s">
        <v>57</v>
      </c>
      <c r="F26" s="55">
        <v>57.65</v>
      </c>
      <c r="G26" s="58">
        <f t="shared" si="0"/>
        <v>3.8332794671999997</v>
      </c>
      <c r="H26" s="58">
        <f t="shared" si="1"/>
        <v>220.98856128407996</v>
      </c>
      <c r="J26" s="58">
        <v>5.64</v>
      </c>
    </row>
    <row r="27" spans="1:10" ht="51" x14ac:dyDescent="0.2">
      <c r="A27" s="56" t="s">
        <v>260</v>
      </c>
      <c r="B27" s="55" t="s">
        <v>64</v>
      </c>
      <c r="C27" s="56" t="s">
        <v>11</v>
      </c>
      <c r="D27" s="56" t="s">
        <v>65</v>
      </c>
      <c r="E27" s="57" t="s">
        <v>13</v>
      </c>
      <c r="F27" s="55">
        <v>7.2</v>
      </c>
      <c r="G27" s="58">
        <f t="shared" si="0"/>
        <v>82.952439533999993</v>
      </c>
      <c r="H27" s="58">
        <f t="shared" si="1"/>
        <v>597.25756464479991</v>
      </c>
      <c r="J27" s="58">
        <v>122.05</v>
      </c>
    </row>
    <row r="28" spans="1:10" ht="38.25" x14ac:dyDescent="0.2">
      <c r="A28" s="56" t="s">
        <v>261</v>
      </c>
      <c r="B28" s="55" t="s">
        <v>66</v>
      </c>
      <c r="C28" s="56" t="s">
        <v>11</v>
      </c>
      <c r="D28" s="56" t="s">
        <v>67</v>
      </c>
      <c r="E28" s="57" t="s">
        <v>57</v>
      </c>
      <c r="F28" s="55">
        <v>24.6</v>
      </c>
      <c r="G28" s="58">
        <f t="shared" si="0"/>
        <v>1.6651657260000001</v>
      </c>
      <c r="H28" s="58">
        <f t="shared" si="1"/>
        <v>40.963076859600008</v>
      </c>
      <c r="J28" s="58">
        <v>2.4500000000000002</v>
      </c>
    </row>
    <row r="29" spans="1:10" ht="25.5" x14ac:dyDescent="0.2">
      <c r="A29" s="56" t="s">
        <v>262</v>
      </c>
      <c r="B29" s="55" t="s">
        <v>60</v>
      </c>
      <c r="C29" s="56" t="s">
        <v>11</v>
      </c>
      <c r="D29" s="56" t="s">
        <v>61</v>
      </c>
      <c r="E29" s="57" t="s">
        <v>21</v>
      </c>
      <c r="F29" s="55">
        <v>1</v>
      </c>
      <c r="G29" s="58">
        <f t="shared" si="0"/>
        <v>29.429255483999999</v>
      </c>
      <c r="H29" s="58">
        <f t="shared" si="1"/>
        <v>29.429255483999999</v>
      </c>
      <c r="J29" s="58">
        <v>43.3</v>
      </c>
    </row>
    <row r="30" spans="1:10" ht="38.25" x14ac:dyDescent="0.2">
      <c r="A30" s="56" t="s">
        <v>263</v>
      </c>
      <c r="B30" s="55" t="s">
        <v>62</v>
      </c>
      <c r="C30" s="56" t="s">
        <v>11</v>
      </c>
      <c r="D30" s="56" t="s">
        <v>63</v>
      </c>
      <c r="E30" s="57" t="s">
        <v>57</v>
      </c>
      <c r="F30" s="55">
        <v>14.41</v>
      </c>
      <c r="G30" s="58">
        <f t="shared" si="0"/>
        <v>3.8332794671999997</v>
      </c>
      <c r="H30" s="58">
        <f t="shared" si="1"/>
        <v>55.237557122351994</v>
      </c>
      <c r="J30" s="58">
        <v>5.64</v>
      </c>
    </row>
    <row r="31" spans="1:10" ht="38.25" x14ac:dyDescent="0.2">
      <c r="A31" s="56" t="s">
        <v>264</v>
      </c>
      <c r="B31" s="55" t="s">
        <v>68</v>
      </c>
      <c r="C31" s="56" t="s">
        <v>11</v>
      </c>
      <c r="D31" s="56" t="s">
        <v>69</v>
      </c>
      <c r="E31" s="57" t="s">
        <v>13</v>
      </c>
      <c r="F31" s="55">
        <v>10.31</v>
      </c>
      <c r="G31" s="58">
        <f t="shared" si="0"/>
        <v>56.690397226799995</v>
      </c>
      <c r="H31" s="58">
        <f t="shared" si="1"/>
        <v>584.47799540830795</v>
      </c>
      <c r="J31" s="58">
        <v>83.41</v>
      </c>
    </row>
    <row r="32" spans="1:10" ht="25.5" x14ac:dyDescent="0.2">
      <c r="A32" s="56" t="s">
        <v>265</v>
      </c>
      <c r="B32" s="55" t="s">
        <v>60</v>
      </c>
      <c r="C32" s="56" t="s">
        <v>11</v>
      </c>
      <c r="D32" s="56" t="s">
        <v>61</v>
      </c>
      <c r="E32" s="57" t="s">
        <v>21</v>
      </c>
      <c r="F32" s="55">
        <v>0.77</v>
      </c>
      <c r="G32" s="58">
        <f t="shared" si="0"/>
        <v>29.429255483999999</v>
      </c>
      <c r="H32" s="58">
        <f t="shared" si="1"/>
        <v>22.66052672268</v>
      </c>
      <c r="J32" s="58">
        <v>43.3</v>
      </c>
    </row>
    <row r="33" spans="1:10" ht="38.25" x14ac:dyDescent="0.2">
      <c r="A33" s="56" t="s">
        <v>266</v>
      </c>
      <c r="B33" s="55" t="s">
        <v>70</v>
      </c>
      <c r="C33" s="56" t="s">
        <v>11</v>
      </c>
      <c r="D33" s="56" t="s">
        <v>71</v>
      </c>
      <c r="E33" s="57" t="s">
        <v>57</v>
      </c>
      <c r="F33" s="55">
        <v>59.23</v>
      </c>
      <c r="G33" s="58">
        <f t="shared" si="0"/>
        <v>1.1010483576000001</v>
      </c>
      <c r="H33" s="58">
        <f t="shared" si="1"/>
        <v>65.215094220647998</v>
      </c>
      <c r="J33" s="58">
        <v>1.62</v>
      </c>
    </row>
    <row r="34" spans="1:10" x14ac:dyDescent="0.2">
      <c r="A34" s="71" t="s">
        <v>267</v>
      </c>
      <c r="B34" s="71"/>
      <c r="C34" s="71"/>
      <c r="D34" s="71" t="s">
        <v>72</v>
      </c>
      <c r="E34" s="71"/>
      <c r="F34" s="72"/>
      <c r="G34" s="74">
        <f t="shared" si="0"/>
        <v>0</v>
      </c>
      <c r="H34" s="74">
        <f>H35+H36</f>
        <v>171.56372389848002</v>
      </c>
      <c r="J34" s="53"/>
    </row>
    <row r="35" spans="1:10" ht="25.5" x14ac:dyDescent="0.2">
      <c r="A35" s="56" t="s">
        <v>73</v>
      </c>
      <c r="B35" s="55" t="s">
        <v>74</v>
      </c>
      <c r="C35" s="56" t="s">
        <v>11</v>
      </c>
      <c r="D35" s="56" t="s">
        <v>75</v>
      </c>
      <c r="E35" s="57" t="s">
        <v>13</v>
      </c>
      <c r="F35" s="55">
        <v>12.89</v>
      </c>
      <c r="G35" s="58">
        <f t="shared" si="0"/>
        <v>10.2560615532</v>
      </c>
      <c r="H35" s="58">
        <f t="shared" si="1"/>
        <v>132.20063342074801</v>
      </c>
      <c r="J35" s="58">
        <v>15.09</v>
      </c>
    </row>
    <row r="36" spans="1:10" ht="38.25" x14ac:dyDescent="0.2">
      <c r="A36" s="56" t="s">
        <v>76</v>
      </c>
      <c r="B36" s="55" t="s">
        <v>77</v>
      </c>
      <c r="C36" s="56" t="s">
        <v>11</v>
      </c>
      <c r="D36" s="56" t="s">
        <v>78</v>
      </c>
      <c r="E36" s="57" t="s">
        <v>13</v>
      </c>
      <c r="F36" s="55">
        <v>2.0299999999999998</v>
      </c>
      <c r="G36" s="58">
        <f t="shared" si="0"/>
        <v>19.390684964400002</v>
      </c>
      <c r="H36" s="58">
        <f t="shared" si="1"/>
        <v>39.363090477732001</v>
      </c>
      <c r="J36" s="58">
        <v>28.53</v>
      </c>
    </row>
    <row r="37" spans="1:10" x14ac:dyDescent="0.2">
      <c r="A37" s="71">
        <v>5</v>
      </c>
      <c r="B37" s="71"/>
      <c r="C37" s="71"/>
      <c r="D37" s="71" t="s">
        <v>79</v>
      </c>
      <c r="E37" s="71"/>
      <c r="F37" s="72"/>
      <c r="G37" s="74">
        <f t="shared" si="0"/>
        <v>0</v>
      </c>
      <c r="H37" s="74">
        <f>SUM(H38:H40)</f>
        <v>5482.0151728964265</v>
      </c>
      <c r="J37" s="53"/>
    </row>
    <row r="38" spans="1:10" ht="38.25" x14ac:dyDescent="0.2">
      <c r="A38" s="56" t="s">
        <v>374</v>
      </c>
      <c r="B38" s="55" t="s">
        <v>80</v>
      </c>
      <c r="C38" s="56" t="s">
        <v>11</v>
      </c>
      <c r="D38" s="56" t="s">
        <v>81</v>
      </c>
      <c r="E38" s="57" t="s">
        <v>13</v>
      </c>
      <c r="F38" s="55">
        <v>95.58</v>
      </c>
      <c r="G38" s="58">
        <f t="shared" si="0"/>
        <v>2.0661648191999999</v>
      </c>
      <c r="H38" s="58">
        <f t="shared" si="1"/>
        <v>197.48403341913598</v>
      </c>
      <c r="J38" s="58">
        <v>3.04</v>
      </c>
    </row>
    <row r="39" spans="1:10" ht="51" x14ac:dyDescent="0.2">
      <c r="A39" s="56" t="s">
        <v>375</v>
      </c>
      <c r="B39" s="55" t="s">
        <v>82</v>
      </c>
      <c r="C39" s="56" t="s">
        <v>11</v>
      </c>
      <c r="D39" s="56" t="s">
        <v>83</v>
      </c>
      <c r="E39" s="57" t="s">
        <v>13</v>
      </c>
      <c r="F39" s="55">
        <v>95.58</v>
      </c>
      <c r="G39" s="58">
        <f t="shared" si="0"/>
        <v>26.731007348399999</v>
      </c>
      <c r="H39" s="58">
        <f t="shared" si="1"/>
        <v>2554.9496823600716</v>
      </c>
      <c r="J39" s="58">
        <v>39.33</v>
      </c>
    </row>
    <row r="40" spans="1:10" ht="38.25" x14ac:dyDescent="0.2">
      <c r="A40" s="56" t="s">
        <v>376</v>
      </c>
      <c r="B40" s="55" t="s">
        <v>84</v>
      </c>
      <c r="C40" s="56" t="s">
        <v>11</v>
      </c>
      <c r="D40" s="56" t="s">
        <v>85</v>
      </c>
      <c r="E40" s="57" t="s">
        <v>13</v>
      </c>
      <c r="F40" s="55">
        <v>42.93</v>
      </c>
      <c r="G40" s="58">
        <f t="shared" si="0"/>
        <v>63.582144353999993</v>
      </c>
      <c r="H40" s="58">
        <f t="shared" si="1"/>
        <v>2729.5814571172195</v>
      </c>
      <c r="J40" s="58">
        <v>93.55</v>
      </c>
    </row>
    <row r="41" spans="1:10" x14ac:dyDescent="0.2">
      <c r="A41" s="71" t="s">
        <v>268</v>
      </c>
      <c r="B41" s="71"/>
      <c r="C41" s="71"/>
      <c r="D41" s="71" t="s">
        <v>86</v>
      </c>
      <c r="E41" s="71"/>
      <c r="F41" s="72"/>
      <c r="G41" s="74">
        <f t="shared" si="0"/>
        <v>0</v>
      </c>
      <c r="H41" s="74">
        <f>SUM(H42:H48)</f>
        <v>4401.0824250621963</v>
      </c>
      <c r="J41" s="53"/>
    </row>
    <row r="42" spans="1:10" ht="25.5" x14ac:dyDescent="0.2">
      <c r="A42" s="56" t="s">
        <v>87</v>
      </c>
      <c r="B42" s="55" t="s">
        <v>88</v>
      </c>
      <c r="C42" s="56" t="s">
        <v>11</v>
      </c>
      <c r="D42" s="56" t="s">
        <v>89</v>
      </c>
      <c r="E42" s="57" t="s">
        <v>21</v>
      </c>
      <c r="F42" s="55">
        <v>1.17</v>
      </c>
      <c r="G42" s="58">
        <f t="shared" si="0"/>
        <v>31.549793061599999</v>
      </c>
      <c r="H42" s="58">
        <f t="shared" si="1"/>
        <v>36.913257882071996</v>
      </c>
      <c r="J42" s="58">
        <v>46.42</v>
      </c>
    </row>
    <row r="43" spans="1:10" ht="38.25" x14ac:dyDescent="0.2">
      <c r="A43" s="56" t="s">
        <v>90</v>
      </c>
      <c r="B43" s="55" t="s">
        <v>91</v>
      </c>
      <c r="C43" s="56" t="s">
        <v>11</v>
      </c>
      <c r="D43" s="56" t="s">
        <v>92</v>
      </c>
      <c r="E43" s="57" t="s">
        <v>21</v>
      </c>
      <c r="F43" s="55">
        <v>1.17</v>
      </c>
      <c r="G43" s="58">
        <f t="shared" si="0"/>
        <v>187.75593135</v>
      </c>
      <c r="H43" s="58">
        <f t="shared" si="1"/>
        <v>219.67443967949998</v>
      </c>
      <c r="J43" s="58">
        <v>276.25</v>
      </c>
    </row>
    <row r="44" spans="1:10" ht="51" x14ac:dyDescent="0.2">
      <c r="A44" s="56" t="s">
        <v>93</v>
      </c>
      <c r="B44" s="55" t="s">
        <v>94</v>
      </c>
      <c r="C44" s="56" t="s">
        <v>11</v>
      </c>
      <c r="D44" s="56" t="s">
        <v>95</v>
      </c>
      <c r="E44" s="57" t="s">
        <v>13</v>
      </c>
      <c r="F44" s="55">
        <v>18.93</v>
      </c>
      <c r="G44" s="58">
        <f t="shared" si="0"/>
        <v>19.390684964400002</v>
      </c>
      <c r="H44" s="58">
        <f t="shared" si="1"/>
        <v>367.06566637609205</v>
      </c>
      <c r="J44" s="58">
        <v>28.53</v>
      </c>
    </row>
    <row r="45" spans="1:10" x14ac:dyDescent="0.2">
      <c r="A45" s="56" t="s">
        <v>96</v>
      </c>
      <c r="B45" s="55" t="s">
        <v>97</v>
      </c>
      <c r="C45" s="56" t="s">
        <v>98</v>
      </c>
      <c r="D45" s="56" t="s">
        <v>99</v>
      </c>
      <c r="E45" s="57" t="s">
        <v>21</v>
      </c>
      <c r="F45" s="55">
        <v>7.22</v>
      </c>
      <c r="G45" s="58">
        <f t="shared" si="0"/>
        <v>71.996328716400001</v>
      </c>
      <c r="H45" s="58">
        <f t="shared" si="1"/>
        <v>519.81349333240803</v>
      </c>
      <c r="J45" s="58">
        <v>105.93</v>
      </c>
    </row>
    <row r="46" spans="1:10" ht="25.5" x14ac:dyDescent="0.2">
      <c r="A46" s="56" t="s">
        <v>100</v>
      </c>
      <c r="B46" s="55" t="s">
        <v>101</v>
      </c>
      <c r="C46" s="56" t="s">
        <v>11</v>
      </c>
      <c r="D46" s="56" t="s">
        <v>102</v>
      </c>
      <c r="E46" s="57" t="s">
        <v>39</v>
      </c>
      <c r="F46" s="55">
        <v>2.6</v>
      </c>
      <c r="G46" s="58">
        <f t="shared" si="0"/>
        <v>17.0798427324</v>
      </c>
      <c r="H46" s="58">
        <f t="shared" si="1"/>
        <v>44.407591104239998</v>
      </c>
      <c r="J46" s="58">
        <v>25.13</v>
      </c>
    </row>
    <row r="47" spans="1:10" ht="38.25" x14ac:dyDescent="0.2">
      <c r="A47" s="56" t="s">
        <v>103</v>
      </c>
      <c r="B47" s="55" t="s">
        <v>104</v>
      </c>
      <c r="C47" s="56" t="s">
        <v>11</v>
      </c>
      <c r="D47" s="56" t="s">
        <v>105</v>
      </c>
      <c r="E47" s="57" t="s">
        <v>13</v>
      </c>
      <c r="F47" s="55">
        <v>167.95</v>
      </c>
      <c r="G47" s="58">
        <f t="shared" si="0"/>
        <v>18.575093588399998</v>
      </c>
      <c r="H47" s="58">
        <f t="shared" si="1"/>
        <v>3119.6869681717794</v>
      </c>
      <c r="J47" s="58">
        <v>27.33</v>
      </c>
    </row>
    <row r="48" spans="1:10" ht="25.5" x14ac:dyDescent="0.2">
      <c r="A48" s="56" t="s">
        <v>106</v>
      </c>
      <c r="B48" s="55" t="s">
        <v>107</v>
      </c>
      <c r="C48" s="56" t="s">
        <v>11</v>
      </c>
      <c r="D48" s="56" t="s">
        <v>108</v>
      </c>
      <c r="E48" s="57" t="s">
        <v>39</v>
      </c>
      <c r="F48" s="55">
        <v>46.02</v>
      </c>
      <c r="G48" s="58">
        <f t="shared" si="0"/>
        <v>2.0321818452000002</v>
      </c>
      <c r="H48" s="58">
        <f t="shared" si="1"/>
        <v>93.521008516104018</v>
      </c>
      <c r="J48" s="58">
        <v>2.99</v>
      </c>
    </row>
    <row r="49" spans="1:10" x14ac:dyDescent="0.2">
      <c r="A49" s="71" t="s">
        <v>269</v>
      </c>
      <c r="B49" s="71"/>
      <c r="C49" s="71"/>
      <c r="D49" s="71" t="s">
        <v>109</v>
      </c>
      <c r="E49" s="71"/>
      <c r="F49" s="72"/>
      <c r="G49" s="74">
        <f t="shared" si="0"/>
        <v>0</v>
      </c>
      <c r="H49" s="74">
        <f>H50</f>
        <v>214.04176173899998</v>
      </c>
      <c r="J49" s="53"/>
    </row>
    <row r="50" spans="1:10" ht="38.25" x14ac:dyDescent="0.2">
      <c r="A50" s="56" t="s">
        <v>110</v>
      </c>
      <c r="B50" s="55" t="s">
        <v>91</v>
      </c>
      <c r="C50" s="56" t="s">
        <v>11</v>
      </c>
      <c r="D50" s="56" t="s">
        <v>92</v>
      </c>
      <c r="E50" s="57" t="s">
        <v>21</v>
      </c>
      <c r="F50" s="55">
        <v>1.1399999999999999</v>
      </c>
      <c r="G50" s="58">
        <f t="shared" si="0"/>
        <v>187.75593135</v>
      </c>
      <c r="H50" s="58">
        <f t="shared" si="1"/>
        <v>214.04176173899998</v>
      </c>
      <c r="J50" s="58">
        <v>276.25</v>
      </c>
    </row>
    <row r="51" spans="1:10" x14ac:dyDescent="0.2">
      <c r="A51" s="71" t="s">
        <v>270</v>
      </c>
      <c r="B51" s="71"/>
      <c r="C51" s="71"/>
      <c r="D51" s="71" t="s">
        <v>111</v>
      </c>
      <c r="E51" s="71"/>
      <c r="F51" s="72"/>
      <c r="G51" s="74">
        <f t="shared" si="0"/>
        <v>0</v>
      </c>
      <c r="H51" s="74">
        <f>SUM(H52:H53)</f>
        <v>4402.9663052088608</v>
      </c>
      <c r="J51" s="53"/>
    </row>
    <row r="52" spans="1:10" ht="38.25" x14ac:dyDescent="0.2">
      <c r="A52" s="56" t="s">
        <v>112</v>
      </c>
      <c r="B52" s="55" t="s">
        <v>113</v>
      </c>
      <c r="C52" s="56" t="s">
        <v>11</v>
      </c>
      <c r="D52" s="56" t="s">
        <v>114</v>
      </c>
      <c r="E52" s="57" t="s">
        <v>13</v>
      </c>
      <c r="F52" s="55">
        <v>74.7</v>
      </c>
      <c r="G52" s="58">
        <f t="shared" si="0"/>
        <v>21.769493144400002</v>
      </c>
      <c r="H52" s="58">
        <f t="shared" si="1"/>
        <v>1626.1811378866803</v>
      </c>
      <c r="J52" s="58">
        <v>32.03</v>
      </c>
    </row>
    <row r="53" spans="1:10" ht="38.25" x14ac:dyDescent="0.2">
      <c r="A53" s="56" t="s">
        <v>115</v>
      </c>
      <c r="B53" s="55" t="s">
        <v>116</v>
      </c>
      <c r="C53" s="56" t="s">
        <v>11</v>
      </c>
      <c r="D53" s="56" t="s">
        <v>117</v>
      </c>
      <c r="E53" s="57" t="s">
        <v>13</v>
      </c>
      <c r="F53" s="55">
        <v>153.65</v>
      </c>
      <c r="G53" s="58">
        <f t="shared" si="0"/>
        <v>18.0721455732</v>
      </c>
      <c r="H53" s="58">
        <f t="shared" si="1"/>
        <v>2776.7851673221803</v>
      </c>
      <c r="J53" s="58">
        <v>26.59</v>
      </c>
    </row>
    <row r="54" spans="1:10" x14ac:dyDescent="0.2">
      <c r="A54" s="71" t="s">
        <v>271</v>
      </c>
      <c r="B54" s="71"/>
      <c r="C54" s="71"/>
      <c r="D54" s="71" t="s">
        <v>118</v>
      </c>
      <c r="E54" s="71"/>
      <c r="F54" s="72"/>
      <c r="G54" s="74">
        <f t="shared" si="0"/>
        <v>0</v>
      </c>
      <c r="H54" s="74">
        <f>SUM(H55:H59)</f>
        <v>1366.8264786160801</v>
      </c>
      <c r="J54" s="53"/>
    </row>
    <row r="55" spans="1:10" ht="51" x14ac:dyDescent="0.2">
      <c r="A55" s="56" t="s">
        <v>119</v>
      </c>
      <c r="B55" s="55" t="s">
        <v>120</v>
      </c>
      <c r="C55" s="56" t="s">
        <v>11</v>
      </c>
      <c r="D55" s="56" t="s">
        <v>121</v>
      </c>
      <c r="E55" s="57" t="s">
        <v>13</v>
      </c>
      <c r="F55" s="55">
        <v>16.149999999999999</v>
      </c>
      <c r="G55" s="58">
        <f t="shared" si="0"/>
        <v>27.410666828399997</v>
      </c>
      <c r="H55" s="58">
        <f t="shared" si="1"/>
        <v>442.68226927865993</v>
      </c>
      <c r="J55" s="58">
        <v>40.33</v>
      </c>
    </row>
    <row r="56" spans="1:10" ht="38.25" x14ac:dyDescent="0.2">
      <c r="A56" s="56" t="s">
        <v>122</v>
      </c>
      <c r="B56" s="55" t="s">
        <v>123</v>
      </c>
      <c r="C56" s="56" t="s">
        <v>11</v>
      </c>
      <c r="D56" s="56" t="s">
        <v>124</v>
      </c>
      <c r="E56" s="57" t="s">
        <v>13</v>
      </c>
      <c r="F56" s="55">
        <v>2.4</v>
      </c>
      <c r="G56" s="58">
        <f t="shared" si="0"/>
        <v>48.7247881212</v>
      </c>
      <c r="H56" s="58">
        <f t="shared" si="1"/>
        <v>116.93949149087999</v>
      </c>
      <c r="J56" s="58">
        <v>71.69</v>
      </c>
    </row>
    <row r="57" spans="1:10" ht="38.25" x14ac:dyDescent="0.2">
      <c r="A57" s="56" t="s">
        <v>125</v>
      </c>
      <c r="B57" s="55" t="s">
        <v>126</v>
      </c>
      <c r="C57" s="56" t="s">
        <v>11</v>
      </c>
      <c r="D57" s="56" t="s">
        <v>127</v>
      </c>
      <c r="E57" s="57" t="s">
        <v>13</v>
      </c>
      <c r="F57" s="55">
        <v>12.81</v>
      </c>
      <c r="G57" s="58">
        <f t="shared" si="0"/>
        <v>10.160909225999999</v>
      </c>
      <c r="H57" s="58">
        <f t="shared" si="1"/>
        <v>130.16124718506001</v>
      </c>
      <c r="J57" s="58">
        <v>14.95</v>
      </c>
    </row>
    <row r="58" spans="1:10" ht="25.5" x14ac:dyDescent="0.2">
      <c r="A58" s="56" t="s">
        <v>272</v>
      </c>
      <c r="B58" s="55" t="s">
        <v>128</v>
      </c>
      <c r="C58" s="56" t="s">
        <v>129</v>
      </c>
      <c r="D58" s="56" t="s">
        <v>130</v>
      </c>
      <c r="E58" s="57" t="s">
        <v>39</v>
      </c>
      <c r="F58" s="55">
        <v>19.98</v>
      </c>
      <c r="G58" s="58">
        <f t="shared" si="0"/>
        <v>11.5746009444</v>
      </c>
      <c r="H58" s="58">
        <f t="shared" si="1"/>
        <v>231.260526869112</v>
      </c>
      <c r="J58" s="58">
        <v>17.03</v>
      </c>
    </row>
    <row r="59" spans="1:10" ht="38.25" x14ac:dyDescent="0.2">
      <c r="A59" s="56" t="s">
        <v>273</v>
      </c>
      <c r="B59" s="55" t="s">
        <v>274</v>
      </c>
      <c r="C59" s="56" t="s">
        <v>11</v>
      </c>
      <c r="D59" s="56" t="s">
        <v>245</v>
      </c>
      <c r="E59" s="57" t="s">
        <v>39</v>
      </c>
      <c r="F59" s="55">
        <v>19.48</v>
      </c>
      <c r="G59" s="58">
        <f t="shared" si="0"/>
        <v>22.8841346916</v>
      </c>
      <c r="H59" s="58">
        <f t="shared" si="1"/>
        <v>445.78294379236803</v>
      </c>
      <c r="J59" s="58">
        <v>33.67</v>
      </c>
    </row>
    <row r="60" spans="1:10" x14ac:dyDescent="0.2">
      <c r="A60" s="71" t="s">
        <v>275</v>
      </c>
      <c r="B60" s="71"/>
      <c r="C60" s="71"/>
      <c r="D60" s="71" t="s">
        <v>131</v>
      </c>
      <c r="E60" s="71"/>
      <c r="F60" s="72"/>
      <c r="G60" s="74">
        <f t="shared" si="0"/>
        <v>0</v>
      </c>
      <c r="H60" s="74">
        <f>SUM(H61:H63)</f>
        <v>3188.0014455531236</v>
      </c>
      <c r="J60" s="53"/>
    </row>
    <row r="61" spans="1:10" ht="25.5" x14ac:dyDescent="0.2">
      <c r="A61" s="56" t="s">
        <v>132</v>
      </c>
      <c r="B61" s="55" t="s">
        <v>133</v>
      </c>
      <c r="C61" s="56" t="s">
        <v>11</v>
      </c>
      <c r="D61" s="56" t="s">
        <v>134</v>
      </c>
      <c r="E61" s="57" t="s">
        <v>13</v>
      </c>
      <c r="F61" s="55">
        <v>213.86</v>
      </c>
      <c r="G61" s="58">
        <f t="shared" si="0"/>
        <v>10.419179828399999</v>
      </c>
      <c r="H61" s="58">
        <f t="shared" si="1"/>
        <v>2228.2457981016241</v>
      </c>
      <c r="J61" s="58">
        <v>15.33</v>
      </c>
    </row>
    <row r="62" spans="1:10" ht="25.5" x14ac:dyDescent="0.2">
      <c r="A62" s="56" t="s">
        <v>135</v>
      </c>
      <c r="B62" s="55" t="s">
        <v>136</v>
      </c>
      <c r="C62" s="56" t="s">
        <v>11</v>
      </c>
      <c r="D62" s="56" t="s">
        <v>137</v>
      </c>
      <c r="E62" s="57" t="s">
        <v>39</v>
      </c>
      <c r="F62" s="55">
        <v>183.45</v>
      </c>
      <c r="G62" s="58">
        <f t="shared" si="0"/>
        <v>3.0584676599999998</v>
      </c>
      <c r="H62" s="58">
        <f t="shared" si="1"/>
        <v>561.07589222699994</v>
      </c>
      <c r="J62" s="58">
        <v>4.5</v>
      </c>
    </row>
    <row r="63" spans="1:10" ht="25.5" x14ac:dyDescent="0.2">
      <c r="A63" s="56" t="s">
        <v>138</v>
      </c>
      <c r="B63" s="55" t="s">
        <v>139</v>
      </c>
      <c r="C63" s="56" t="s">
        <v>11</v>
      </c>
      <c r="D63" s="56" t="s">
        <v>140</v>
      </c>
      <c r="E63" s="57" t="s">
        <v>39</v>
      </c>
      <c r="F63" s="55">
        <v>41.75</v>
      </c>
      <c r="G63" s="58">
        <f t="shared" si="0"/>
        <v>9.5492156940000008</v>
      </c>
      <c r="H63" s="58">
        <f t="shared" si="1"/>
        <v>398.67975522450001</v>
      </c>
      <c r="J63" s="58">
        <v>14.05</v>
      </c>
    </row>
    <row r="64" spans="1:10" x14ac:dyDescent="0.2">
      <c r="A64" s="71" t="s">
        <v>276</v>
      </c>
      <c r="B64" s="71"/>
      <c r="C64" s="71"/>
      <c r="D64" s="71" t="s">
        <v>141</v>
      </c>
      <c r="E64" s="71"/>
      <c r="F64" s="72"/>
      <c r="G64" s="74">
        <f t="shared" si="0"/>
        <v>0</v>
      </c>
      <c r="H64" s="74">
        <f>SUM(H65:H67)</f>
        <v>2481.7935827069996</v>
      </c>
      <c r="J64" s="53"/>
    </row>
    <row r="65" spans="1:10" ht="25.5" x14ac:dyDescent="0.2">
      <c r="A65" s="56" t="s">
        <v>142</v>
      </c>
      <c r="B65" s="55" t="s">
        <v>143</v>
      </c>
      <c r="C65" s="56" t="s">
        <v>11</v>
      </c>
      <c r="D65" s="56" t="s">
        <v>144</v>
      </c>
      <c r="E65" s="57" t="s">
        <v>13</v>
      </c>
      <c r="F65" s="55">
        <v>162.29</v>
      </c>
      <c r="G65" s="58">
        <f t="shared" si="0"/>
        <v>1.7195384843999999</v>
      </c>
      <c r="H65" s="58">
        <f t="shared" si="1"/>
        <v>279.06390063327598</v>
      </c>
      <c r="J65" s="58">
        <v>2.5299999999999998</v>
      </c>
    </row>
    <row r="66" spans="1:10" ht="25.5" x14ac:dyDescent="0.2">
      <c r="A66" s="56" t="s">
        <v>145</v>
      </c>
      <c r="B66" s="55" t="s">
        <v>146</v>
      </c>
      <c r="C66" s="56" t="s">
        <v>11</v>
      </c>
      <c r="D66" s="56" t="s">
        <v>147</v>
      </c>
      <c r="E66" s="57" t="s">
        <v>13</v>
      </c>
      <c r="F66" s="55">
        <v>162.29</v>
      </c>
      <c r="G66" s="58">
        <f t="shared" si="0"/>
        <v>9.3589110395999988</v>
      </c>
      <c r="H66" s="58">
        <f t="shared" si="1"/>
        <v>1518.8576726166837</v>
      </c>
      <c r="J66" s="58">
        <v>13.77</v>
      </c>
    </row>
    <row r="67" spans="1:10" ht="25.5" x14ac:dyDescent="0.2">
      <c r="A67" s="56" t="s">
        <v>148</v>
      </c>
      <c r="B67" s="55" t="s">
        <v>149</v>
      </c>
      <c r="C67" s="56" t="s">
        <v>11</v>
      </c>
      <c r="D67" s="56" t="s">
        <v>150</v>
      </c>
      <c r="E67" s="57" t="s">
        <v>13</v>
      </c>
      <c r="F67" s="55">
        <v>162.29</v>
      </c>
      <c r="G67" s="58">
        <f t="shared" si="0"/>
        <v>4.2138887760000001</v>
      </c>
      <c r="H67" s="58">
        <f t="shared" si="1"/>
        <v>683.87200945704001</v>
      </c>
      <c r="J67" s="58">
        <v>6.2</v>
      </c>
    </row>
    <row r="68" spans="1:10" x14ac:dyDescent="0.2">
      <c r="A68" s="71" t="s">
        <v>277</v>
      </c>
      <c r="B68" s="71"/>
      <c r="C68" s="71"/>
      <c r="D68" s="71" t="s">
        <v>151</v>
      </c>
      <c r="E68" s="71"/>
      <c r="F68" s="72"/>
      <c r="G68" s="74">
        <f t="shared" si="0"/>
        <v>0</v>
      </c>
      <c r="H68" s="74">
        <f>SUM(H69:H72)</f>
        <v>1821.546672706656</v>
      </c>
      <c r="J68" s="53"/>
    </row>
    <row r="69" spans="1:10" ht="25.5" x14ac:dyDescent="0.2">
      <c r="A69" s="56" t="s">
        <v>152</v>
      </c>
      <c r="B69" s="55" t="s">
        <v>153</v>
      </c>
      <c r="C69" s="56" t="s">
        <v>11</v>
      </c>
      <c r="D69" s="56" t="s">
        <v>154</v>
      </c>
      <c r="E69" s="57" t="s">
        <v>13</v>
      </c>
      <c r="F69" s="55">
        <v>95.86</v>
      </c>
      <c r="G69" s="58">
        <f t="shared" si="0"/>
        <v>1.3321325808</v>
      </c>
      <c r="H69" s="58">
        <f t="shared" si="1"/>
        <v>127.698229195488</v>
      </c>
      <c r="J69" s="58">
        <v>1.96</v>
      </c>
    </row>
    <row r="70" spans="1:10" ht="25.5" x14ac:dyDescent="0.2">
      <c r="A70" s="56" t="s">
        <v>155</v>
      </c>
      <c r="B70" s="55" t="s">
        <v>156</v>
      </c>
      <c r="C70" s="56" t="s">
        <v>11</v>
      </c>
      <c r="D70" s="56" t="s">
        <v>157</v>
      </c>
      <c r="E70" s="57" t="s">
        <v>13</v>
      </c>
      <c r="F70" s="55">
        <v>95.86</v>
      </c>
      <c r="G70" s="58">
        <f t="shared" si="0"/>
        <v>3.9828045528000002</v>
      </c>
      <c r="H70" s="58">
        <f t="shared" si="1"/>
        <v>381.79164443140803</v>
      </c>
      <c r="J70" s="58">
        <v>5.86</v>
      </c>
    </row>
    <row r="71" spans="1:10" ht="25.5" x14ac:dyDescent="0.2">
      <c r="A71" s="56" t="s">
        <v>158</v>
      </c>
      <c r="B71" s="55" t="s">
        <v>149</v>
      </c>
      <c r="C71" s="56" t="s">
        <v>11</v>
      </c>
      <c r="D71" s="56" t="s">
        <v>150</v>
      </c>
      <c r="E71" s="57" t="s">
        <v>13</v>
      </c>
      <c r="F71" s="55">
        <v>270.86</v>
      </c>
      <c r="G71" s="58">
        <f t="shared" si="0"/>
        <v>4.2138887760000001</v>
      </c>
      <c r="H71" s="58">
        <f t="shared" si="1"/>
        <v>1141.37391386736</v>
      </c>
      <c r="J71" s="58">
        <v>6.2</v>
      </c>
    </row>
    <row r="72" spans="1:10" ht="25.5" x14ac:dyDescent="0.2">
      <c r="A72" s="56" t="s">
        <v>159</v>
      </c>
      <c r="B72" s="55" t="s">
        <v>160</v>
      </c>
      <c r="C72" s="56" t="s">
        <v>11</v>
      </c>
      <c r="D72" s="56" t="s">
        <v>161</v>
      </c>
      <c r="E72" s="57" t="s">
        <v>13</v>
      </c>
      <c r="F72" s="55">
        <v>22.83</v>
      </c>
      <c r="G72" s="58">
        <f t="shared" ref="G72:G127" si="2">J72*$J$6</f>
        <v>7.47625428</v>
      </c>
      <c r="H72" s="58">
        <f t="shared" ref="H72:H127" si="3">G72*F72</f>
        <v>170.68288521239998</v>
      </c>
      <c r="J72" s="58">
        <v>11</v>
      </c>
    </row>
    <row r="73" spans="1:10" x14ac:dyDescent="0.2">
      <c r="A73" s="71" t="s">
        <v>278</v>
      </c>
      <c r="B73" s="71"/>
      <c r="C73" s="71"/>
      <c r="D73" s="71" t="s">
        <v>162</v>
      </c>
      <c r="E73" s="71"/>
      <c r="F73" s="72"/>
      <c r="G73" s="74">
        <f t="shared" si="2"/>
        <v>0</v>
      </c>
      <c r="H73" s="74">
        <f>SUM(H74:H98)</f>
        <v>3912.257529958752</v>
      </c>
      <c r="J73" s="53"/>
    </row>
    <row r="74" spans="1:10" ht="38.25" x14ac:dyDescent="0.2">
      <c r="A74" s="56" t="s">
        <v>279</v>
      </c>
      <c r="B74" s="55" t="s">
        <v>216</v>
      </c>
      <c r="C74" s="56" t="s">
        <v>217</v>
      </c>
      <c r="D74" s="56" t="s">
        <v>218</v>
      </c>
      <c r="E74" s="57" t="s">
        <v>179</v>
      </c>
      <c r="F74" s="55">
        <v>17</v>
      </c>
      <c r="G74" s="58">
        <f t="shared" si="2"/>
        <v>13.307732618399999</v>
      </c>
      <c r="H74" s="58">
        <f t="shared" si="3"/>
        <v>226.23145451279998</v>
      </c>
      <c r="J74" s="58">
        <v>19.579999999999998</v>
      </c>
    </row>
    <row r="75" spans="1:10" x14ac:dyDescent="0.2">
      <c r="A75" s="56" t="s">
        <v>280</v>
      </c>
      <c r="B75" s="55" t="s">
        <v>219</v>
      </c>
      <c r="C75" s="56" t="s">
        <v>98</v>
      </c>
      <c r="D75" s="56" t="s">
        <v>220</v>
      </c>
      <c r="E75" s="57" t="s">
        <v>179</v>
      </c>
      <c r="F75" s="55">
        <v>10</v>
      </c>
      <c r="G75" s="58">
        <f t="shared" si="2"/>
        <v>36.443341317599995</v>
      </c>
      <c r="H75" s="58">
        <f t="shared" si="3"/>
        <v>364.43341317599993</v>
      </c>
      <c r="J75" s="58">
        <v>53.62</v>
      </c>
    </row>
    <row r="76" spans="1:10" ht="38.25" x14ac:dyDescent="0.2">
      <c r="A76" s="56" t="s">
        <v>281</v>
      </c>
      <c r="B76" s="55" t="s">
        <v>229</v>
      </c>
      <c r="C76" s="56" t="s">
        <v>11</v>
      </c>
      <c r="D76" s="56" t="s">
        <v>230</v>
      </c>
      <c r="E76" s="57" t="s">
        <v>179</v>
      </c>
      <c r="F76" s="55">
        <v>3</v>
      </c>
      <c r="G76" s="58">
        <f t="shared" si="2"/>
        <v>23.251150810799999</v>
      </c>
      <c r="H76" s="58">
        <f t="shared" si="3"/>
        <v>69.753452432399996</v>
      </c>
      <c r="J76" s="58">
        <v>34.21</v>
      </c>
    </row>
    <row r="77" spans="1:10" ht="38.25" x14ac:dyDescent="0.2">
      <c r="A77" s="56" t="s">
        <v>282</v>
      </c>
      <c r="B77" s="55" t="s">
        <v>229</v>
      </c>
      <c r="C77" s="56" t="s">
        <v>11</v>
      </c>
      <c r="D77" s="56" t="s">
        <v>230</v>
      </c>
      <c r="E77" s="57" t="s">
        <v>179</v>
      </c>
      <c r="F77" s="55">
        <v>11</v>
      </c>
      <c r="G77" s="58">
        <f t="shared" si="2"/>
        <v>23.251150810799999</v>
      </c>
      <c r="H77" s="58">
        <f t="shared" si="3"/>
        <v>255.76265891879999</v>
      </c>
      <c r="J77" s="58">
        <v>34.21</v>
      </c>
    </row>
    <row r="78" spans="1:10" ht="25.5" x14ac:dyDescent="0.2">
      <c r="A78" s="56" t="s">
        <v>283</v>
      </c>
      <c r="B78" s="55" t="s">
        <v>231</v>
      </c>
      <c r="C78" s="56" t="s">
        <v>11</v>
      </c>
      <c r="D78" s="56" t="s">
        <v>232</v>
      </c>
      <c r="E78" s="57" t="s">
        <v>179</v>
      </c>
      <c r="F78" s="55">
        <v>33</v>
      </c>
      <c r="G78" s="58">
        <f t="shared" si="2"/>
        <v>26.513516314799997</v>
      </c>
      <c r="H78" s="58">
        <f t="shared" si="3"/>
        <v>874.94603838839987</v>
      </c>
      <c r="J78" s="58">
        <v>39.01</v>
      </c>
    </row>
    <row r="79" spans="1:10" x14ac:dyDescent="0.2">
      <c r="A79" s="61" t="s">
        <v>284</v>
      </c>
      <c r="B79" s="62" t="s">
        <v>285</v>
      </c>
      <c r="C79" s="61" t="s">
        <v>11</v>
      </c>
      <c r="D79" s="61" t="s">
        <v>286</v>
      </c>
      <c r="E79" s="63" t="s">
        <v>179</v>
      </c>
      <c r="F79" s="62">
        <v>3</v>
      </c>
      <c r="G79" s="58">
        <f t="shared" si="2"/>
        <v>0</v>
      </c>
      <c r="H79" s="58">
        <f t="shared" si="3"/>
        <v>0</v>
      </c>
      <c r="J79" s="64">
        <v>0</v>
      </c>
    </row>
    <row r="80" spans="1:10" x14ac:dyDescent="0.2">
      <c r="A80" s="61" t="s">
        <v>287</v>
      </c>
      <c r="B80" s="62" t="s">
        <v>288</v>
      </c>
      <c r="C80" s="61" t="s">
        <v>11</v>
      </c>
      <c r="D80" s="61" t="s">
        <v>289</v>
      </c>
      <c r="E80" s="63" t="s">
        <v>179</v>
      </c>
      <c r="F80" s="62">
        <v>3</v>
      </c>
      <c r="G80" s="58">
        <f t="shared" si="2"/>
        <v>0</v>
      </c>
      <c r="H80" s="58">
        <f t="shared" si="3"/>
        <v>0</v>
      </c>
      <c r="J80" s="64">
        <v>0</v>
      </c>
    </row>
    <row r="81" spans="1:10" ht="25.5" x14ac:dyDescent="0.2">
      <c r="A81" s="61" t="s">
        <v>290</v>
      </c>
      <c r="B81" s="62" t="s">
        <v>291</v>
      </c>
      <c r="C81" s="61" t="s">
        <v>11</v>
      </c>
      <c r="D81" s="61" t="s">
        <v>292</v>
      </c>
      <c r="E81" s="63" t="s">
        <v>179</v>
      </c>
      <c r="F81" s="62">
        <v>44</v>
      </c>
      <c r="G81" s="58">
        <f t="shared" si="2"/>
        <v>0</v>
      </c>
      <c r="H81" s="58">
        <f t="shared" si="3"/>
        <v>0</v>
      </c>
      <c r="J81" s="64">
        <v>0</v>
      </c>
    </row>
    <row r="82" spans="1:10" ht="25.5" x14ac:dyDescent="0.2">
      <c r="A82" s="61" t="s">
        <v>293</v>
      </c>
      <c r="B82" s="62" t="s">
        <v>294</v>
      </c>
      <c r="C82" s="61" t="s">
        <v>11</v>
      </c>
      <c r="D82" s="61" t="s">
        <v>295</v>
      </c>
      <c r="E82" s="63" t="s">
        <v>179</v>
      </c>
      <c r="F82" s="62">
        <v>27</v>
      </c>
      <c r="G82" s="58">
        <f t="shared" si="2"/>
        <v>0</v>
      </c>
      <c r="H82" s="58">
        <f t="shared" si="3"/>
        <v>0</v>
      </c>
      <c r="J82" s="64">
        <v>0</v>
      </c>
    </row>
    <row r="83" spans="1:10" ht="25.5" x14ac:dyDescent="0.2">
      <c r="A83" s="61" t="s">
        <v>296</v>
      </c>
      <c r="B83" s="62" t="s">
        <v>297</v>
      </c>
      <c r="C83" s="61" t="s">
        <v>11</v>
      </c>
      <c r="D83" s="61" t="s">
        <v>298</v>
      </c>
      <c r="E83" s="63" t="s">
        <v>179</v>
      </c>
      <c r="F83" s="62">
        <v>3</v>
      </c>
      <c r="G83" s="58">
        <f t="shared" si="2"/>
        <v>0</v>
      </c>
      <c r="H83" s="58">
        <f t="shared" si="3"/>
        <v>0</v>
      </c>
      <c r="J83" s="64">
        <v>0</v>
      </c>
    </row>
    <row r="84" spans="1:10" ht="25.5" x14ac:dyDescent="0.2">
      <c r="A84" s="61" t="s">
        <v>299</v>
      </c>
      <c r="B84" s="62" t="s">
        <v>300</v>
      </c>
      <c r="C84" s="61" t="s">
        <v>11</v>
      </c>
      <c r="D84" s="61" t="s">
        <v>301</v>
      </c>
      <c r="E84" s="63" t="s">
        <v>179</v>
      </c>
      <c r="F84" s="62">
        <v>1</v>
      </c>
      <c r="G84" s="58">
        <f t="shared" si="2"/>
        <v>0</v>
      </c>
      <c r="H84" s="58">
        <f t="shared" si="3"/>
        <v>0</v>
      </c>
      <c r="J84" s="64">
        <v>0</v>
      </c>
    </row>
    <row r="85" spans="1:10" ht="25.5" x14ac:dyDescent="0.2">
      <c r="A85" s="61" t="s">
        <v>302</v>
      </c>
      <c r="B85" s="62" t="s">
        <v>303</v>
      </c>
      <c r="C85" s="61" t="s">
        <v>11</v>
      </c>
      <c r="D85" s="61" t="s">
        <v>304</v>
      </c>
      <c r="E85" s="63" t="s">
        <v>179</v>
      </c>
      <c r="F85" s="62">
        <v>4</v>
      </c>
      <c r="G85" s="58">
        <f t="shared" si="2"/>
        <v>0</v>
      </c>
      <c r="H85" s="58">
        <f t="shared" si="3"/>
        <v>0</v>
      </c>
      <c r="J85" s="64">
        <v>0</v>
      </c>
    </row>
    <row r="86" spans="1:10" ht="25.5" x14ac:dyDescent="0.2">
      <c r="A86" s="61" t="s">
        <v>305</v>
      </c>
      <c r="B86" s="62" t="s">
        <v>306</v>
      </c>
      <c r="C86" s="61" t="s">
        <v>11</v>
      </c>
      <c r="D86" s="61" t="s">
        <v>307</v>
      </c>
      <c r="E86" s="63" t="s">
        <v>39</v>
      </c>
      <c r="F86" s="62">
        <v>2</v>
      </c>
      <c r="G86" s="58">
        <f t="shared" si="2"/>
        <v>0</v>
      </c>
      <c r="H86" s="58">
        <f t="shared" si="3"/>
        <v>0</v>
      </c>
      <c r="J86" s="64">
        <v>0</v>
      </c>
    </row>
    <row r="87" spans="1:10" ht="38.25" x14ac:dyDescent="0.2">
      <c r="A87" s="56" t="s">
        <v>308</v>
      </c>
      <c r="B87" s="55" t="s">
        <v>309</v>
      </c>
      <c r="C87" s="56" t="s">
        <v>11</v>
      </c>
      <c r="D87" s="56" t="s">
        <v>235</v>
      </c>
      <c r="E87" s="57" t="s">
        <v>39</v>
      </c>
      <c r="F87" s="55">
        <v>837.46</v>
      </c>
      <c r="G87" s="58">
        <f t="shared" si="2"/>
        <v>1.087455168</v>
      </c>
      <c r="H87" s="58">
        <f t="shared" si="3"/>
        <v>910.70020499328007</v>
      </c>
      <c r="J87" s="58">
        <v>1.6</v>
      </c>
    </row>
    <row r="88" spans="1:10" ht="38.25" x14ac:dyDescent="0.2">
      <c r="A88" s="56" t="s">
        <v>310</v>
      </c>
      <c r="B88" s="55" t="s">
        <v>311</v>
      </c>
      <c r="C88" s="56" t="s">
        <v>11</v>
      </c>
      <c r="D88" s="56" t="s">
        <v>236</v>
      </c>
      <c r="E88" s="57" t="s">
        <v>39</v>
      </c>
      <c r="F88" s="55">
        <v>41.12</v>
      </c>
      <c r="G88" s="58">
        <f t="shared" si="2"/>
        <v>2.8681630055999996</v>
      </c>
      <c r="H88" s="58">
        <f t="shared" si="3"/>
        <v>117.93886279027197</v>
      </c>
      <c r="J88" s="58">
        <v>4.22</v>
      </c>
    </row>
    <row r="89" spans="1:10" ht="25.5" x14ac:dyDescent="0.2">
      <c r="A89" s="61" t="s">
        <v>312</v>
      </c>
      <c r="B89" s="62" t="s">
        <v>313</v>
      </c>
      <c r="C89" s="61" t="s">
        <v>11</v>
      </c>
      <c r="D89" s="61" t="s">
        <v>314</v>
      </c>
      <c r="E89" s="63" t="s">
        <v>39</v>
      </c>
      <c r="F89" s="62">
        <v>4</v>
      </c>
      <c r="G89" s="58">
        <f t="shared" si="2"/>
        <v>0</v>
      </c>
      <c r="H89" s="58">
        <f t="shared" si="3"/>
        <v>0</v>
      </c>
      <c r="J89" s="64">
        <v>0</v>
      </c>
    </row>
    <row r="90" spans="1:10" ht="25.5" x14ac:dyDescent="0.2">
      <c r="A90" s="61" t="s">
        <v>315</v>
      </c>
      <c r="B90" s="62" t="s">
        <v>316</v>
      </c>
      <c r="C90" s="61" t="s">
        <v>11</v>
      </c>
      <c r="D90" s="61" t="s">
        <v>317</v>
      </c>
      <c r="E90" s="63" t="s">
        <v>179</v>
      </c>
      <c r="F90" s="62">
        <v>30</v>
      </c>
      <c r="G90" s="58">
        <f t="shared" si="2"/>
        <v>0</v>
      </c>
      <c r="H90" s="58">
        <f t="shared" si="3"/>
        <v>0</v>
      </c>
      <c r="J90" s="64">
        <v>0</v>
      </c>
    </row>
    <row r="91" spans="1:10" ht="25.5" x14ac:dyDescent="0.2">
      <c r="A91" s="61" t="s">
        <v>318</v>
      </c>
      <c r="B91" s="62" t="s">
        <v>319</v>
      </c>
      <c r="C91" s="61" t="s">
        <v>11</v>
      </c>
      <c r="D91" s="61" t="s">
        <v>320</v>
      </c>
      <c r="E91" s="63" t="s">
        <v>179</v>
      </c>
      <c r="F91" s="62">
        <v>2</v>
      </c>
      <c r="G91" s="58">
        <f t="shared" si="2"/>
        <v>0</v>
      </c>
      <c r="H91" s="58">
        <f t="shared" si="3"/>
        <v>0</v>
      </c>
      <c r="J91" s="64">
        <v>0</v>
      </c>
    </row>
    <row r="92" spans="1:10" ht="25.5" x14ac:dyDescent="0.2">
      <c r="A92" s="61" t="s">
        <v>321</v>
      </c>
      <c r="B92" s="62" t="s">
        <v>322</v>
      </c>
      <c r="C92" s="61" t="s">
        <v>11</v>
      </c>
      <c r="D92" s="61" t="s">
        <v>323</v>
      </c>
      <c r="E92" s="63" t="s">
        <v>179</v>
      </c>
      <c r="F92" s="62">
        <v>11</v>
      </c>
      <c r="G92" s="58">
        <f t="shared" si="2"/>
        <v>0</v>
      </c>
      <c r="H92" s="58">
        <f t="shared" si="3"/>
        <v>0</v>
      </c>
      <c r="J92" s="64">
        <v>0</v>
      </c>
    </row>
    <row r="93" spans="1:10" ht="25.5" x14ac:dyDescent="0.2">
      <c r="A93" s="56" t="s">
        <v>324</v>
      </c>
      <c r="B93" s="55" t="s">
        <v>325</v>
      </c>
      <c r="C93" s="56" t="s">
        <v>11</v>
      </c>
      <c r="D93" s="56" t="s">
        <v>237</v>
      </c>
      <c r="E93" s="57" t="s">
        <v>179</v>
      </c>
      <c r="F93" s="55">
        <v>1</v>
      </c>
      <c r="G93" s="58">
        <f t="shared" si="2"/>
        <v>13.627172573999999</v>
      </c>
      <c r="H93" s="58">
        <f t="shared" si="3"/>
        <v>13.627172573999999</v>
      </c>
      <c r="J93" s="58">
        <v>20.05</v>
      </c>
    </row>
    <row r="94" spans="1:10" ht="25.5" x14ac:dyDescent="0.2">
      <c r="A94" s="56" t="s">
        <v>326</v>
      </c>
      <c r="B94" s="55" t="s">
        <v>327</v>
      </c>
      <c r="C94" s="56" t="s">
        <v>11</v>
      </c>
      <c r="D94" s="56" t="s">
        <v>238</v>
      </c>
      <c r="E94" s="57" t="s">
        <v>179</v>
      </c>
      <c r="F94" s="55">
        <v>1</v>
      </c>
      <c r="G94" s="58">
        <f t="shared" si="2"/>
        <v>3.9828045528000002</v>
      </c>
      <c r="H94" s="58">
        <f t="shared" si="3"/>
        <v>3.9828045528000002</v>
      </c>
      <c r="J94" s="58">
        <v>5.86</v>
      </c>
    </row>
    <row r="95" spans="1:10" ht="25.5" x14ac:dyDescent="0.2">
      <c r="A95" s="56" t="s">
        <v>328</v>
      </c>
      <c r="B95" s="55" t="s">
        <v>329</v>
      </c>
      <c r="C95" s="56" t="s">
        <v>11</v>
      </c>
      <c r="D95" s="56" t="s">
        <v>239</v>
      </c>
      <c r="E95" s="57" t="s">
        <v>179</v>
      </c>
      <c r="F95" s="55">
        <v>6</v>
      </c>
      <c r="G95" s="58">
        <f t="shared" si="2"/>
        <v>1.325335986</v>
      </c>
      <c r="H95" s="58">
        <f t="shared" si="3"/>
        <v>7.9520159160000006</v>
      </c>
      <c r="J95" s="58">
        <v>1.95</v>
      </c>
    </row>
    <row r="96" spans="1:10" ht="38.25" x14ac:dyDescent="0.2">
      <c r="A96" s="56" t="s">
        <v>330</v>
      </c>
      <c r="B96" s="55" t="s">
        <v>331</v>
      </c>
      <c r="C96" s="56" t="s">
        <v>11</v>
      </c>
      <c r="D96" s="56" t="s">
        <v>240</v>
      </c>
      <c r="E96" s="57" t="s">
        <v>39</v>
      </c>
      <c r="F96" s="55">
        <v>192</v>
      </c>
      <c r="G96" s="58">
        <f t="shared" si="2"/>
        <v>5.0702597208000002</v>
      </c>
      <c r="H96" s="58">
        <f t="shared" si="3"/>
        <v>973.4898663936001</v>
      </c>
      <c r="J96" s="58">
        <v>7.46</v>
      </c>
    </row>
    <row r="97" spans="1:10" ht="38.25" x14ac:dyDescent="0.2">
      <c r="A97" s="56" t="s">
        <v>332</v>
      </c>
      <c r="B97" s="55" t="s">
        <v>333</v>
      </c>
      <c r="C97" s="56" t="s">
        <v>11</v>
      </c>
      <c r="D97" s="56" t="s">
        <v>241</v>
      </c>
      <c r="E97" s="57" t="s">
        <v>39</v>
      </c>
      <c r="F97" s="55">
        <v>11</v>
      </c>
      <c r="G97" s="58">
        <f t="shared" si="2"/>
        <v>3.2487723144</v>
      </c>
      <c r="H97" s="58">
        <f t="shared" si="3"/>
        <v>35.7364954584</v>
      </c>
      <c r="J97" s="58">
        <v>4.78</v>
      </c>
    </row>
    <row r="98" spans="1:10" ht="51" x14ac:dyDescent="0.2">
      <c r="A98" s="56" t="s">
        <v>334</v>
      </c>
      <c r="B98" s="55" t="s">
        <v>335</v>
      </c>
      <c r="C98" s="56" t="s">
        <v>11</v>
      </c>
      <c r="D98" s="56" t="s">
        <v>242</v>
      </c>
      <c r="E98" s="57" t="s">
        <v>179</v>
      </c>
      <c r="F98" s="55">
        <v>1</v>
      </c>
      <c r="G98" s="58">
        <f t="shared" si="2"/>
        <v>57.703089852000005</v>
      </c>
      <c r="H98" s="58">
        <f t="shared" si="3"/>
        <v>57.703089852000005</v>
      </c>
      <c r="J98" s="58">
        <v>84.9</v>
      </c>
    </row>
    <row r="99" spans="1:10" x14ac:dyDescent="0.2">
      <c r="A99" s="71" t="s">
        <v>336</v>
      </c>
      <c r="B99" s="71"/>
      <c r="C99" s="71"/>
      <c r="D99" s="71" t="s">
        <v>164</v>
      </c>
      <c r="E99" s="71"/>
      <c r="F99" s="72"/>
      <c r="G99" s="74">
        <f t="shared" si="2"/>
        <v>0</v>
      </c>
      <c r="H99" s="74">
        <f>SUM(H100:H103)</f>
        <v>55.140773612400004</v>
      </c>
      <c r="J99" s="53"/>
    </row>
    <row r="100" spans="1:10" ht="25.5" x14ac:dyDescent="0.2">
      <c r="A100" s="56" t="s">
        <v>337</v>
      </c>
      <c r="B100" s="55" t="s">
        <v>221</v>
      </c>
      <c r="C100" s="56" t="s">
        <v>11</v>
      </c>
      <c r="D100" s="56" t="s">
        <v>222</v>
      </c>
      <c r="E100" s="57" t="s">
        <v>179</v>
      </c>
      <c r="F100" s="55">
        <v>1</v>
      </c>
      <c r="G100" s="58">
        <f t="shared" si="2"/>
        <v>15.652557824400001</v>
      </c>
      <c r="H100" s="58">
        <f t="shared" si="3"/>
        <v>15.652557824400001</v>
      </c>
      <c r="J100" s="58">
        <v>23.03</v>
      </c>
    </row>
    <row r="101" spans="1:10" ht="25.5" x14ac:dyDescent="0.2">
      <c r="A101" s="56" t="s">
        <v>338</v>
      </c>
      <c r="B101" s="55" t="s">
        <v>223</v>
      </c>
      <c r="C101" s="56" t="s">
        <v>11</v>
      </c>
      <c r="D101" s="56" t="s">
        <v>224</v>
      </c>
      <c r="E101" s="57" t="s">
        <v>179</v>
      </c>
      <c r="F101" s="55">
        <v>1</v>
      </c>
      <c r="G101" s="58">
        <f t="shared" si="2"/>
        <v>25.0930280016</v>
      </c>
      <c r="H101" s="58">
        <f t="shared" si="3"/>
        <v>25.0930280016</v>
      </c>
      <c r="J101" s="58">
        <v>36.92</v>
      </c>
    </row>
    <row r="102" spans="1:10" ht="25.5" x14ac:dyDescent="0.2">
      <c r="A102" s="56" t="s">
        <v>339</v>
      </c>
      <c r="B102" s="55" t="s">
        <v>225</v>
      </c>
      <c r="C102" s="56" t="s">
        <v>11</v>
      </c>
      <c r="D102" s="56" t="s">
        <v>226</v>
      </c>
      <c r="E102" s="57" t="s">
        <v>179</v>
      </c>
      <c r="F102" s="55">
        <v>1</v>
      </c>
      <c r="G102" s="58">
        <f t="shared" si="2"/>
        <v>2.4603673175999998</v>
      </c>
      <c r="H102" s="58">
        <f t="shared" si="3"/>
        <v>2.4603673175999998</v>
      </c>
      <c r="J102" s="58">
        <v>3.62</v>
      </c>
    </row>
    <row r="103" spans="1:10" ht="38.25" x14ac:dyDescent="0.2">
      <c r="A103" s="56" t="s">
        <v>340</v>
      </c>
      <c r="B103" s="55" t="s">
        <v>227</v>
      </c>
      <c r="C103" s="56" t="s">
        <v>11</v>
      </c>
      <c r="D103" s="56" t="s">
        <v>228</v>
      </c>
      <c r="E103" s="57" t="s">
        <v>179</v>
      </c>
      <c r="F103" s="55">
        <v>4</v>
      </c>
      <c r="G103" s="58">
        <f t="shared" si="2"/>
        <v>2.9837051171999995</v>
      </c>
      <c r="H103" s="58">
        <f t="shared" si="3"/>
        <v>11.934820468799998</v>
      </c>
      <c r="J103" s="58">
        <v>4.3899999999999997</v>
      </c>
    </row>
    <row r="104" spans="1:10" x14ac:dyDescent="0.2">
      <c r="A104" s="71" t="s">
        <v>341</v>
      </c>
      <c r="B104" s="71"/>
      <c r="C104" s="71"/>
      <c r="D104" s="71" t="s">
        <v>163</v>
      </c>
      <c r="E104" s="71"/>
      <c r="F104" s="72"/>
      <c r="G104" s="74">
        <f t="shared" si="2"/>
        <v>0</v>
      </c>
      <c r="H104" s="74">
        <f>SUM(H105:H124)</f>
        <v>2267.4609946765077</v>
      </c>
      <c r="J104" s="53"/>
    </row>
    <row r="105" spans="1:10" ht="38.25" x14ac:dyDescent="0.2">
      <c r="A105" s="56" t="s">
        <v>342</v>
      </c>
      <c r="B105" s="55" t="s">
        <v>177</v>
      </c>
      <c r="C105" s="56" t="s">
        <v>11</v>
      </c>
      <c r="D105" s="56" t="s">
        <v>178</v>
      </c>
      <c r="E105" s="57" t="s">
        <v>179</v>
      </c>
      <c r="F105" s="55">
        <v>3</v>
      </c>
      <c r="G105" s="58">
        <f t="shared" si="2"/>
        <v>11.0920427136</v>
      </c>
      <c r="H105" s="58">
        <f t="shared" si="3"/>
        <v>33.276128140799997</v>
      </c>
      <c r="J105" s="58">
        <v>16.32</v>
      </c>
    </row>
    <row r="106" spans="1:10" ht="51" x14ac:dyDescent="0.2">
      <c r="A106" s="56" t="s">
        <v>343</v>
      </c>
      <c r="B106" s="55" t="s">
        <v>180</v>
      </c>
      <c r="C106" s="56" t="s">
        <v>11</v>
      </c>
      <c r="D106" s="56" t="s">
        <v>181</v>
      </c>
      <c r="E106" s="57" t="s">
        <v>179</v>
      </c>
      <c r="F106" s="55">
        <v>5</v>
      </c>
      <c r="G106" s="58">
        <f t="shared" si="2"/>
        <v>4.4449729992</v>
      </c>
      <c r="H106" s="58">
        <f t="shared" si="3"/>
        <v>22.224864996000001</v>
      </c>
      <c r="J106" s="58">
        <v>6.54</v>
      </c>
    </row>
    <row r="107" spans="1:10" ht="25.5" x14ac:dyDescent="0.2">
      <c r="A107" s="56" t="s">
        <v>344</v>
      </c>
      <c r="B107" s="55" t="s">
        <v>182</v>
      </c>
      <c r="C107" s="56" t="s">
        <v>11</v>
      </c>
      <c r="D107" s="56" t="s">
        <v>183</v>
      </c>
      <c r="E107" s="57" t="s">
        <v>179</v>
      </c>
      <c r="F107" s="55">
        <v>6</v>
      </c>
      <c r="G107" s="58">
        <f t="shared" si="2"/>
        <v>2.6098924031999999</v>
      </c>
      <c r="H107" s="58">
        <f t="shared" si="3"/>
        <v>15.6593544192</v>
      </c>
      <c r="J107" s="58">
        <v>3.84</v>
      </c>
    </row>
    <row r="108" spans="1:10" ht="25.5" x14ac:dyDescent="0.2">
      <c r="A108" s="56" t="s">
        <v>345</v>
      </c>
      <c r="B108" s="55" t="s">
        <v>184</v>
      </c>
      <c r="C108" s="56" t="s">
        <v>11</v>
      </c>
      <c r="D108" s="56" t="s">
        <v>185</v>
      </c>
      <c r="E108" s="57" t="s">
        <v>179</v>
      </c>
      <c r="F108" s="55">
        <v>3</v>
      </c>
      <c r="G108" s="58">
        <f t="shared" si="2"/>
        <v>1.7331316739999998</v>
      </c>
      <c r="H108" s="58">
        <f t="shared" si="3"/>
        <v>5.1993950219999991</v>
      </c>
      <c r="J108" s="58">
        <v>2.5499999999999998</v>
      </c>
    </row>
    <row r="109" spans="1:10" ht="25.5" x14ac:dyDescent="0.2">
      <c r="A109" s="56" t="s">
        <v>346</v>
      </c>
      <c r="B109" s="55" t="s">
        <v>186</v>
      </c>
      <c r="C109" s="56" t="s">
        <v>11</v>
      </c>
      <c r="D109" s="56" t="s">
        <v>187</v>
      </c>
      <c r="E109" s="57" t="s">
        <v>39</v>
      </c>
      <c r="F109" s="55">
        <v>25.29</v>
      </c>
      <c r="G109" s="58">
        <f t="shared" si="2"/>
        <v>0.70684585919999998</v>
      </c>
      <c r="H109" s="58">
        <f t="shared" si="3"/>
        <v>17.876131779167999</v>
      </c>
      <c r="J109" s="58">
        <v>1.04</v>
      </c>
    </row>
    <row r="110" spans="1:10" ht="25.5" x14ac:dyDescent="0.2">
      <c r="A110" s="56" t="s">
        <v>347</v>
      </c>
      <c r="B110" s="55" t="s">
        <v>188</v>
      </c>
      <c r="C110" s="56" t="s">
        <v>11</v>
      </c>
      <c r="D110" s="56" t="s">
        <v>189</v>
      </c>
      <c r="E110" s="57" t="s">
        <v>179</v>
      </c>
      <c r="F110" s="55">
        <v>3</v>
      </c>
      <c r="G110" s="58">
        <f t="shared" si="2"/>
        <v>3.4866531323999999</v>
      </c>
      <c r="H110" s="58">
        <f t="shared" si="3"/>
        <v>10.459959397199999</v>
      </c>
      <c r="J110" s="58">
        <v>5.13</v>
      </c>
    </row>
    <row r="111" spans="1:10" ht="38.25" x14ac:dyDescent="0.2">
      <c r="A111" s="56" t="s">
        <v>348</v>
      </c>
      <c r="B111" s="55" t="s">
        <v>190</v>
      </c>
      <c r="C111" s="56" t="s">
        <v>11</v>
      </c>
      <c r="D111" s="56" t="s">
        <v>191</v>
      </c>
      <c r="E111" s="57" t="s">
        <v>179</v>
      </c>
      <c r="F111" s="55">
        <v>1</v>
      </c>
      <c r="G111" s="58">
        <f t="shared" si="2"/>
        <v>155.83912216919998</v>
      </c>
      <c r="H111" s="58">
        <f t="shared" si="3"/>
        <v>155.83912216919998</v>
      </c>
      <c r="J111" s="58">
        <v>229.29</v>
      </c>
    </row>
    <row r="112" spans="1:10" x14ac:dyDescent="0.2">
      <c r="A112" s="56" t="s">
        <v>349</v>
      </c>
      <c r="B112" s="55" t="s">
        <v>192</v>
      </c>
      <c r="C112" s="56" t="s">
        <v>33</v>
      </c>
      <c r="D112" s="56" t="s">
        <v>193</v>
      </c>
      <c r="E112" s="57" t="s">
        <v>35</v>
      </c>
      <c r="F112" s="55">
        <v>1</v>
      </c>
      <c r="G112" s="58">
        <f t="shared" si="2"/>
        <v>328.41825733079997</v>
      </c>
      <c r="H112" s="58">
        <f t="shared" si="3"/>
        <v>328.41825733079997</v>
      </c>
      <c r="J112" s="58">
        <v>483.21</v>
      </c>
    </row>
    <row r="113" spans="1:10" ht="38.25" x14ac:dyDescent="0.2">
      <c r="A113" s="56" t="s">
        <v>350</v>
      </c>
      <c r="B113" s="55" t="s">
        <v>194</v>
      </c>
      <c r="C113" s="56" t="s">
        <v>11</v>
      </c>
      <c r="D113" s="56" t="s">
        <v>195</v>
      </c>
      <c r="E113" s="57" t="s">
        <v>179</v>
      </c>
      <c r="F113" s="55">
        <v>1</v>
      </c>
      <c r="G113" s="58">
        <f t="shared" si="2"/>
        <v>8.0743546223999996</v>
      </c>
      <c r="H113" s="58">
        <f t="shared" si="3"/>
        <v>8.0743546223999996</v>
      </c>
      <c r="J113" s="58">
        <v>11.88</v>
      </c>
    </row>
    <row r="114" spans="1:10" ht="38.25" x14ac:dyDescent="0.2">
      <c r="A114" s="56" t="s">
        <v>351</v>
      </c>
      <c r="B114" s="55" t="s">
        <v>196</v>
      </c>
      <c r="C114" s="56" t="s">
        <v>11</v>
      </c>
      <c r="D114" s="56" t="s">
        <v>197</v>
      </c>
      <c r="E114" s="57" t="s">
        <v>179</v>
      </c>
      <c r="F114" s="55">
        <v>2</v>
      </c>
      <c r="G114" s="58">
        <f t="shared" si="2"/>
        <v>4.7100401963999996</v>
      </c>
      <c r="H114" s="58">
        <f t="shared" si="3"/>
        <v>9.4200803927999992</v>
      </c>
      <c r="J114" s="58">
        <v>6.93</v>
      </c>
    </row>
    <row r="115" spans="1:10" ht="38.25" x14ac:dyDescent="0.2">
      <c r="A115" s="56" t="s">
        <v>352</v>
      </c>
      <c r="B115" s="55" t="s">
        <v>198</v>
      </c>
      <c r="C115" s="56" t="s">
        <v>11</v>
      </c>
      <c r="D115" s="56" t="s">
        <v>199</v>
      </c>
      <c r="E115" s="57" t="s">
        <v>179</v>
      </c>
      <c r="F115" s="55">
        <v>5</v>
      </c>
      <c r="G115" s="58">
        <f t="shared" si="2"/>
        <v>5.1110392895999999</v>
      </c>
      <c r="H115" s="58">
        <f t="shared" si="3"/>
        <v>25.555196448</v>
      </c>
      <c r="J115" s="58">
        <v>7.52</v>
      </c>
    </row>
    <row r="116" spans="1:10" ht="38.25" x14ac:dyDescent="0.2">
      <c r="A116" s="56" t="s">
        <v>353</v>
      </c>
      <c r="B116" s="55" t="s">
        <v>200</v>
      </c>
      <c r="C116" s="56" t="s">
        <v>11</v>
      </c>
      <c r="D116" s="56" t="s">
        <v>201</v>
      </c>
      <c r="E116" s="57" t="s">
        <v>179</v>
      </c>
      <c r="F116" s="55">
        <v>1</v>
      </c>
      <c r="G116" s="58">
        <f t="shared" si="2"/>
        <v>4.7100401963999996</v>
      </c>
      <c r="H116" s="58">
        <f t="shared" si="3"/>
        <v>4.7100401963999996</v>
      </c>
      <c r="J116" s="58">
        <v>6.93</v>
      </c>
    </row>
    <row r="117" spans="1:10" ht="38.25" x14ac:dyDescent="0.2">
      <c r="A117" s="56" t="s">
        <v>354</v>
      </c>
      <c r="B117" s="55" t="s">
        <v>202</v>
      </c>
      <c r="C117" s="56" t="s">
        <v>11</v>
      </c>
      <c r="D117" s="56" t="s">
        <v>203</v>
      </c>
      <c r="E117" s="57" t="s">
        <v>179</v>
      </c>
      <c r="F117" s="55">
        <v>1</v>
      </c>
      <c r="G117" s="58">
        <f t="shared" si="2"/>
        <v>1.2641666328000001</v>
      </c>
      <c r="H117" s="58">
        <f t="shared" si="3"/>
        <v>1.2641666328000001</v>
      </c>
      <c r="J117" s="58">
        <v>1.86</v>
      </c>
    </row>
    <row r="118" spans="1:10" ht="38.25" x14ac:dyDescent="0.2">
      <c r="A118" s="56" t="s">
        <v>355</v>
      </c>
      <c r="B118" s="55" t="s">
        <v>204</v>
      </c>
      <c r="C118" s="56" t="s">
        <v>11</v>
      </c>
      <c r="D118" s="56" t="s">
        <v>205</v>
      </c>
      <c r="E118" s="57" t="s">
        <v>179</v>
      </c>
      <c r="F118" s="55">
        <v>1</v>
      </c>
      <c r="G118" s="58">
        <f t="shared" si="2"/>
        <v>8.0607614327999997</v>
      </c>
      <c r="H118" s="58">
        <f t="shared" si="3"/>
        <v>8.0607614327999997</v>
      </c>
      <c r="J118" s="58">
        <v>11.86</v>
      </c>
    </row>
    <row r="119" spans="1:10" ht="51" x14ac:dyDescent="0.2">
      <c r="A119" s="56" t="s">
        <v>356</v>
      </c>
      <c r="B119" s="55" t="s">
        <v>206</v>
      </c>
      <c r="C119" s="56" t="s">
        <v>11</v>
      </c>
      <c r="D119" s="56" t="s">
        <v>207</v>
      </c>
      <c r="E119" s="57" t="s">
        <v>179</v>
      </c>
      <c r="F119" s="55">
        <v>1</v>
      </c>
      <c r="G119" s="58">
        <f t="shared" si="2"/>
        <v>7.7345248824000006</v>
      </c>
      <c r="H119" s="58">
        <f t="shared" si="3"/>
        <v>7.7345248824000006</v>
      </c>
      <c r="J119" s="58">
        <v>11.38</v>
      </c>
    </row>
    <row r="120" spans="1:10" ht="38.25" x14ac:dyDescent="0.2">
      <c r="A120" s="56" t="s">
        <v>357</v>
      </c>
      <c r="B120" s="55" t="s">
        <v>208</v>
      </c>
      <c r="C120" s="56" t="s">
        <v>11</v>
      </c>
      <c r="D120" s="56" t="s">
        <v>209</v>
      </c>
      <c r="E120" s="57" t="s">
        <v>39</v>
      </c>
      <c r="F120" s="55">
        <v>7.23</v>
      </c>
      <c r="G120" s="58">
        <f t="shared" si="2"/>
        <v>9.766706727599999</v>
      </c>
      <c r="H120" s="58">
        <f t="shared" si="3"/>
        <v>70.613289640548004</v>
      </c>
      <c r="J120" s="58">
        <v>14.37</v>
      </c>
    </row>
    <row r="121" spans="1:10" ht="38.25" x14ac:dyDescent="0.2">
      <c r="A121" s="56" t="s">
        <v>358</v>
      </c>
      <c r="B121" s="55" t="s">
        <v>210</v>
      </c>
      <c r="C121" s="56" t="s">
        <v>11</v>
      </c>
      <c r="D121" s="56" t="s">
        <v>211</v>
      </c>
      <c r="E121" s="57" t="s">
        <v>39</v>
      </c>
      <c r="F121" s="55">
        <v>1.47</v>
      </c>
      <c r="G121" s="58">
        <f t="shared" si="2"/>
        <v>10.87455168</v>
      </c>
      <c r="H121" s="58">
        <f t="shared" si="3"/>
        <v>15.985590969599999</v>
      </c>
      <c r="J121" s="58">
        <v>16</v>
      </c>
    </row>
    <row r="122" spans="1:10" ht="38.25" x14ac:dyDescent="0.2">
      <c r="A122" s="56" t="s">
        <v>359</v>
      </c>
      <c r="B122" s="55" t="s">
        <v>212</v>
      </c>
      <c r="C122" s="56" t="s">
        <v>11</v>
      </c>
      <c r="D122" s="56" t="s">
        <v>213</v>
      </c>
      <c r="E122" s="57" t="s">
        <v>39</v>
      </c>
      <c r="F122" s="55">
        <v>5.1100000000000003</v>
      </c>
      <c r="G122" s="58">
        <f t="shared" si="2"/>
        <v>11.8056851676</v>
      </c>
      <c r="H122" s="58">
        <f t="shared" si="3"/>
        <v>60.327051206436003</v>
      </c>
      <c r="J122" s="58">
        <v>17.37</v>
      </c>
    </row>
    <row r="123" spans="1:10" ht="38.25" x14ac:dyDescent="0.2">
      <c r="A123" s="56" t="s">
        <v>360</v>
      </c>
      <c r="B123" s="55" t="s">
        <v>214</v>
      </c>
      <c r="C123" s="56" t="s">
        <v>11</v>
      </c>
      <c r="D123" s="56" t="s">
        <v>215</v>
      </c>
      <c r="E123" s="57" t="s">
        <v>39</v>
      </c>
      <c r="F123" s="55">
        <v>1.37</v>
      </c>
      <c r="G123" s="58">
        <f t="shared" si="2"/>
        <v>5.6479702787999999</v>
      </c>
      <c r="H123" s="58">
        <f t="shared" si="3"/>
        <v>7.7377192819560001</v>
      </c>
      <c r="J123" s="58">
        <v>8.31</v>
      </c>
    </row>
    <row r="124" spans="1:10" ht="38.25" x14ac:dyDescent="0.2">
      <c r="A124" s="56" t="s">
        <v>361</v>
      </c>
      <c r="B124" s="55" t="s">
        <v>362</v>
      </c>
      <c r="C124" s="56" t="s">
        <v>11</v>
      </c>
      <c r="D124" s="56" t="s">
        <v>246</v>
      </c>
      <c r="E124" s="57" t="s">
        <v>179</v>
      </c>
      <c r="F124" s="55">
        <v>1</v>
      </c>
      <c r="G124" s="58">
        <f t="shared" si="2"/>
        <v>1459.0250057159999</v>
      </c>
      <c r="H124" s="58">
        <f t="shared" si="3"/>
        <v>1459.0250057159999</v>
      </c>
      <c r="J124" s="58">
        <v>2146.6999999999998</v>
      </c>
    </row>
    <row r="125" spans="1:10" x14ac:dyDescent="0.2">
      <c r="A125" s="71" t="s">
        <v>363</v>
      </c>
      <c r="B125" s="71"/>
      <c r="C125" s="71"/>
      <c r="D125" s="71" t="s">
        <v>165</v>
      </c>
      <c r="E125" s="71"/>
      <c r="F125" s="72"/>
      <c r="G125" s="74">
        <f t="shared" si="2"/>
        <v>0</v>
      </c>
      <c r="H125" s="74">
        <f>SUM(H126:H127)</f>
        <v>866.56583699999987</v>
      </c>
      <c r="J125" s="53"/>
    </row>
    <row r="126" spans="1:10" x14ac:dyDescent="0.2">
      <c r="A126" s="56" t="s">
        <v>364</v>
      </c>
      <c r="B126" s="55" t="s">
        <v>233</v>
      </c>
      <c r="C126" s="56" t="s">
        <v>11</v>
      </c>
      <c r="D126" s="56" t="s">
        <v>234</v>
      </c>
      <c r="E126" s="57" t="s">
        <v>13</v>
      </c>
      <c r="F126" s="55">
        <v>180</v>
      </c>
      <c r="G126" s="58">
        <f t="shared" si="2"/>
        <v>2.0797580087999998</v>
      </c>
      <c r="H126" s="58">
        <f t="shared" si="3"/>
        <v>374.35644158399998</v>
      </c>
      <c r="J126" s="58">
        <v>3.06</v>
      </c>
    </row>
    <row r="127" spans="1:10" x14ac:dyDescent="0.2">
      <c r="A127" s="56" t="s">
        <v>365</v>
      </c>
      <c r="B127" s="55" t="s">
        <v>366</v>
      </c>
      <c r="C127" s="56" t="s">
        <v>367</v>
      </c>
      <c r="D127" s="56" t="s">
        <v>368</v>
      </c>
      <c r="E127" s="57" t="s">
        <v>13</v>
      </c>
      <c r="F127" s="55">
        <v>5.0999999999999996</v>
      </c>
      <c r="G127" s="58">
        <f t="shared" si="2"/>
        <v>96.511646159999998</v>
      </c>
      <c r="H127" s="58">
        <f t="shared" si="3"/>
        <v>492.20939541599995</v>
      </c>
      <c r="J127" s="58">
        <v>142</v>
      </c>
    </row>
    <row r="128" spans="1:10" x14ac:dyDescent="0.2">
      <c r="B128" s="5"/>
      <c r="C128" s="5"/>
      <c r="D128" s="5"/>
      <c r="E128" s="5"/>
      <c r="F128" s="5"/>
      <c r="G128" s="5"/>
    </row>
    <row r="129" spans="2:10" x14ac:dyDescent="0.2">
      <c r="B129" s="3"/>
      <c r="C129" s="3"/>
      <c r="D129" s="4"/>
      <c r="E129" s="3"/>
      <c r="G129" s="66" t="s">
        <v>371</v>
      </c>
      <c r="H129" s="67">
        <f>H125+H104+H99+H73+H68+H64+H60+H51+H54+H49+H41+H37+H34+H18+H8+H6</f>
        <v>36310.81614677755</v>
      </c>
    </row>
    <row r="130" spans="2:10" x14ac:dyDescent="0.2">
      <c r="B130" s="2"/>
      <c r="C130" s="2"/>
      <c r="D130" s="2"/>
      <c r="E130" s="2"/>
      <c r="F130" s="2"/>
      <c r="G130" s="2"/>
    </row>
    <row r="133" spans="2:10" x14ac:dyDescent="0.2">
      <c r="D133" s="70"/>
      <c r="E133" s="70"/>
      <c r="F133" s="70" t="s">
        <v>391</v>
      </c>
      <c r="G133" s="70"/>
      <c r="H133" s="70"/>
      <c r="I133" s="70"/>
      <c r="J133" s="70"/>
    </row>
    <row r="134" spans="2:10" x14ac:dyDescent="0.2">
      <c r="D134" s="92"/>
      <c r="E134" s="70"/>
      <c r="F134" s="70"/>
      <c r="G134" s="70"/>
      <c r="H134" s="70"/>
      <c r="I134" s="70"/>
      <c r="J134" s="70"/>
    </row>
    <row r="135" spans="2:10" x14ac:dyDescent="0.2">
      <c r="D135" s="93" t="s">
        <v>383</v>
      </c>
      <c r="E135" s="70"/>
      <c r="F135" s="70"/>
      <c r="G135" s="70"/>
      <c r="H135" s="70"/>
      <c r="I135" s="70"/>
      <c r="J135" s="70"/>
    </row>
    <row r="136" spans="2:10" x14ac:dyDescent="0.2">
      <c r="D136" s="94" t="s">
        <v>384</v>
      </c>
      <c r="E136" s="70"/>
      <c r="F136" s="70"/>
      <c r="G136" s="70"/>
      <c r="H136" s="70"/>
      <c r="I136" s="70"/>
      <c r="J136" s="70"/>
    </row>
    <row r="137" spans="2:10" x14ac:dyDescent="0.2">
      <c r="D137" s="94" t="s">
        <v>385</v>
      </c>
      <c r="E137" s="70"/>
      <c r="F137" s="70"/>
      <c r="G137" s="70"/>
      <c r="H137" s="70"/>
      <c r="I137" s="70"/>
      <c r="J137" s="70"/>
    </row>
    <row r="138" spans="2:10" x14ac:dyDescent="0.2">
      <c r="D138" s="94" t="s">
        <v>386</v>
      </c>
      <c r="E138" s="70"/>
      <c r="F138" s="70"/>
      <c r="G138" s="70"/>
      <c r="H138" s="70"/>
      <c r="I138" s="70"/>
      <c r="J138" s="70"/>
    </row>
    <row r="139" spans="2:10" x14ac:dyDescent="0.2">
      <c r="D139" s="94" t="s">
        <v>387</v>
      </c>
      <c r="E139" s="70"/>
      <c r="F139" s="70"/>
      <c r="G139" s="70"/>
      <c r="H139" s="70"/>
      <c r="I139" s="70"/>
      <c r="J139" s="70"/>
    </row>
    <row r="140" spans="2:10" x14ac:dyDescent="0.2">
      <c r="D140" s="94" t="s">
        <v>388</v>
      </c>
      <c r="E140" s="70"/>
      <c r="F140" s="70"/>
      <c r="G140" s="70"/>
      <c r="H140" s="70"/>
      <c r="I140" s="70"/>
      <c r="J140" s="70"/>
    </row>
    <row r="141" spans="2:10" x14ac:dyDescent="0.2">
      <c r="D141" s="94" t="s">
        <v>389</v>
      </c>
      <c r="E141" s="70"/>
      <c r="F141" s="70"/>
      <c r="G141" s="70"/>
      <c r="H141" s="70"/>
      <c r="I141" s="70"/>
      <c r="J141" s="70"/>
    </row>
    <row r="142" spans="2:10" x14ac:dyDescent="0.2">
      <c r="D142" s="94" t="s">
        <v>390</v>
      </c>
      <c r="E142" s="70"/>
      <c r="F142" s="70"/>
      <c r="G142" s="70"/>
      <c r="H142" s="70"/>
      <c r="I142" s="70"/>
      <c r="J142" s="70"/>
    </row>
  </sheetData>
  <autoFilter ref="C4:C127"/>
  <mergeCells count="13">
    <mergeCell ref="A1:C2"/>
    <mergeCell ref="E1:F1"/>
    <mergeCell ref="E2:F2"/>
    <mergeCell ref="G2:H2"/>
    <mergeCell ref="A3:G3"/>
    <mergeCell ref="H4:H5"/>
    <mergeCell ref="A4:A5"/>
    <mergeCell ref="B4:B5"/>
    <mergeCell ref="C4:C5"/>
    <mergeCell ref="D4:D5"/>
    <mergeCell ref="E4:E5"/>
    <mergeCell ref="F4:F5"/>
    <mergeCell ref="G4:G5"/>
  </mergeCells>
  <dataValidations disablePrompts="1" count="3">
    <dataValidation allowBlank="1" showInputMessage="1" showErrorMessage="1" prompt="A entrada de quantidades é feita na coluna AJ se acompanhamento por BM, ou na aba &quot;Memória de Cálculo/PLQ&quot; se acompanhamento por PLE." sqref="F78:F98"/>
    <dataValidation type="list" errorStyle="warning" allowBlank="1" showErrorMessage="1" errorTitle="Aviso BDI" error="Selecione um dos 3 BDI da lista._x000a__x000a_Caso tenha mais de 3 BDI nesta Planilha Orçamentária digite apenas valor percentual." sqref="J78:J98">
      <formula1>"BDI 1,BDI 2,BDI 3,0,00%"</formula1>
      <formula2>0</formula2>
    </dataValidation>
    <dataValidation type="list" allowBlank="1" sqref="B78:B98">
      <formula1>"SINAPI,SINAPI-I,SICRO,Composição,Cotação"</formula1>
      <formula2>0</formula2>
    </dataValidation>
  </dataValidations>
  <pageMargins left="0.59055118110236227" right="0.59055118110236227" top="1.1811023622047245" bottom="1.1811023622047245" header="0.51181102362204722" footer="0.51181102362204722"/>
  <pageSetup paperSize="9" scale="64" fitToHeight="0" orientation="portrait" r:id="rId1"/>
  <headerFooter>
    <oddHeader xml:space="preserve">&amp;L &amp;C
</oddHeader>
    <oddFooter xml:space="preserve">&amp;L 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41"/>
  <sheetViews>
    <sheetView showOutlineSymbols="0" showWhiteSpace="0" topLeftCell="A117" workbookViewId="0">
      <selection activeCell="H126" activeCellId="15" sqref="H7 H9:H17 H19:H33 H35:H36 H38:H40 H42:H48 H50 H52:H53 H55:H59 H61:H63 H65:H67 H69:H72 H74:H98 H100:H103 H105:H124 H126:H127"/>
    </sheetView>
  </sheetViews>
  <sheetFormatPr defaultRowHeight="14.25" x14ac:dyDescent="0.2"/>
  <cols>
    <col min="1" max="1" width="5.125" customWidth="1"/>
    <col min="2" max="2" width="8.375" customWidth="1"/>
    <col min="3" max="3" width="9.375" customWidth="1"/>
    <col min="4" max="4" width="56" customWidth="1"/>
    <col min="5" max="5" width="8.875" customWidth="1"/>
    <col min="6" max="6" width="13.75" customWidth="1"/>
    <col min="7" max="7" width="13" bestFit="1" customWidth="1"/>
    <col min="8" max="8" width="16.125" bestFit="1" customWidth="1"/>
  </cols>
  <sheetData>
    <row r="1" spans="1:10" ht="15" x14ac:dyDescent="0.2">
      <c r="A1" s="115"/>
      <c r="B1" s="116"/>
      <c r="C1" s="117"/>
      <c r="D1" s="59" t="s">
        <v>0</v>
      </c>
      <c r="E1" s="121" t="s">
        <v>249</v>
      </c>
      <c r="F1" s="122"/>
      <c r="G1" s="68" t="s">
        <v>247</v>
      </c>
      <c r="H1" s="59" t="s">
        <v>378</v>
      </c>
    </row>
    <row r="2" spans="1:10" ht="61.9" customHeight="1" x14ac:dyDescent="0.2">
      <c r="A2" s="118"/>
      <c r="B2" s="119"/>
      <c r="C2" s="120"/>
      <c r="D2" s="60" t="s">
        <v>379</v>
      </c>
      <c r="E2" s="123" t="s">
        <v>248</v>
      </c>
      <c r="F2" s="124"/>
      <c r="G2" s="125" t="s">
        <v>377</v>
      </c>
      <c r="H2" s="126"/>
    </row>
    <row r="3" spans="1:10" ht="15" x14ac:dyDescent="0.25">
      <c r="A3" s="127" t="s">
        <v>1</v>
      </c>
      <c r="B3" s="128"/>
      <c r="C3" s="128"/>
      <c r="D3" s="128"/>
      <c r="E3" s="128"/>
      <c r="F3" s="128"/>
      <c r="G3" s="128"/>
    </row>
    <row r="4" spans="1:10" x14ac:dyDescent="0.2">
      <c r="A4" s="110" t="s">
        <v>2</v>
      </c>
      <c r="B4" s="111" t="s">
        <v>3</v>
      </c>
      <c r="C4" s="110" t="s">
        <v>4</v>
      </c>
      <c r="D4" s="110" t="s">
        <v>5</v>
      </c>
      <c r="E4" s="112" t="s">
        <v>6</v>
      </c>
      <c r="F4" s="111" t="s">
        <v>7</v>
      </c>
      <c r="G4" s="113" t="s">
        <v>372</v>
      </c>
      <c r="H4" s="108" t="s">
        <v>373</v>
      </c>
    </row>
    <row r="5" spans="1:10" x14ac:dyDescent="0.2">
      <c r="A5" s="111"/>
      <c r="B5" s="111"/>
      <c r="C5" s="111"/>
      <c r="D5" s="111"/>
      <c r="E5" s="111"/>
      <c r="F5" s="111"/>
      <c r="G5" s="114"/>
      <c r="H5" s="109"/>
    </row>
    <row r="6" spans="1:10" x14ac:dyDescent="0.2">
      <c r="A6" s="53">
        <v>1</v>
      </c>
      <c r="B6" s="53"/>
      <c r="C6" s="53"/>
      <c r="D6" s="53" t="s">
        <v>8</v>
      </c>
      <c r="E6" s="53"/>
      <c r="F6" s="54"/>
      <c r="G6" s="53"/>
      <c r="H6" s="65">
        <f>H7</f>
        <v>689.52052346342396</v>
      </c>
      <c r="J6">
        <f>'PLANILHA DE MAO DE OBRA'!J6</f>
        <v>0.67965947999999998</v>
      </c>
    </row>
    <row r="7" spans="1:10" ht="25.5" x14ac:dyDescent="0.2">
      <c r="A7" s="56" t="s">
        <v>9</v>
      </c>
      <c r="B7" s="55" t="s">
        <v>10</v>
      </c>
      <c r="C7" s="56" t="s">
        <v>11</v>
      </c>
      <c r="D7" s="56" t="s">
        <v>12</v>
      </c>
      <c r="E7" s="57" t="s">
        <v>13</v>
      </c>
      <c r="F7" s="55">
        <v>2.88</v>
      </c>
      <c r="G7" s="58">
        <f>J7*$J$6</f>
        <v>239.41684842479998</v>
      </c>
      <c r="H7" s="58">
        <f>G7*F7</f>
        <v>689.52052346342396</v>
      </c>
      <c r="J7" s="58">
        <v>352.26</v>
      </c>
    </row>
    <row r="8" spans="1:10" x14ac:dyDescent="0.2">
      <c r="A8" s="53">
        <v>2</v>
      </c>
      <c r="B8" s="53"/>
      <c r="C8" s="53"/>
      <c r="D8" s="53" t="s">
        <v>14</v>
      </c>
      <c r="E8" s="53"/>
      <c r="F8" s="54"/>
      <c r="G8" s="53"/>
      <c r="H8" s="65">
        <f>SUM(H9:H17)</f>
        <v>1343.4915937573435</v>
      </c>
      <c r="J8" s="53"/>
    </row>
    <row r="9" spans="1:10" x14ac:dyDescent="0.2">
      <c r="A9" s="56" t="s">
        <v>15</v>
      </c>
      <c r="B9" s="55" t="s">
        <v>16</v>
      </c>
      <c r="C9" s="56" t="s">
        <v>11</v>
      </c>
      <c r="D9" s="56" t="s">
        <v>17</v>
      </c>
      <c r="E9" s="57" t="s">
        <v>13</v>
      </c>
      <c r="F9" s="55">
        <v>181.15</v>
      </c>
      <c r="G9" s="58">
        <f>J9*$J$6</f>
        <v>4.6148878691999995</v>
      </c>
      <c r="H9" s="58">
        <f>G9*F9</f>
        <v>835.98693750557993</v>
      </c>
      <c r="J9" s="58">
        <v>6.79</v>
      </c>
    </row>
    <row r="10" spans="1:10" ht="25.5" x14ac:dyDescent="0.2">
      <c r="A10" s="56" t="s">
        <v>18</v>
      </c>
      <c r="B10" s="55" t="s">
        <v>19</v>
      </c>
      <c r="C10" s="56" t="s">
        <v>11</v>
      </c>
      <c r="D10" s="56" t="s">
        <v>20</v>
      </c>
      <c r="E10" s="57" t="s">
        <v>21</v>
      </c>
      <c r="F10" s="55">
        <v>4.8899999999999997</v>
      </c>
      <c r="G10" s="58">
        <f t="shared" ref="G10:G73" si="0">J10*$J$6</f>
        <v>31.6993181472</v>
      </c>
      <c r="H10" s="58">
        <f t="shared" ref="H10:H75" si="1">G10*F10</f>
        <v>155.00966573980799</v>
      </c>
      <c r="J10" s="58">
        <v>46.64</v>
      </c>
    </row>
    <row r="11" spans="1:10" ht="25.5" x14ac:dyDescent="0.2">
      <c r="A11" s="56" t="s">
        <v>22</v>
      </c>
      <c r="B11" s="55" t="s">
        <v>23</v>
      </c>
      <c r="C11" s="56" t="s">
        <v>11</v>
      </c>
      <c r="D11" s="56" t="s">
        <v>24</v>
      </c>
      <c r="E11" s="57" t="s">
        <v>13</v>
      </c>
      <c r="F11" s="55">
        <v>16.5</v>
      </c>
      <c r="G11" s="58">
        <f t="shared" si="0"/>
        <v>14.157306968399999</v>
      </c>
      <c r="H11" s="58">
        <f t="shared" si="1"/>
        <v>233.59556497859998</v>
      </c>
      <c r="J11" s="58">
        <v>20.83</v>
      </c>
    </row>
    <row r="12" spans="1:10" ht="25.5" x14ac:dyDescent="0.2">
      <c r="A12" s="56" t="s">
        <v>25</v>
      </c>
      <c r="B12" s="55" t="s">
        <v>26</v>
      </c>
      <c r="C12" s="56" t="s">
        <v>11</v>
      </c>
      <c r="D12" s="56" t="s">
        <v>27</v>
      </c>
      <c r="E12" s="57" t="s">
        <v>13</v>
      </c>
      <c r="F12" s="55">
        <v>10.17</v>
      </c>
      <c r="G12" s="58">
        <f t="shared" si="0"/>
        <v>2.5895026188000001</v>
      </c>
      <c r="H12" s="58">
        <f t="shared" si="1"/>
        <v>26.335241633196002</v>
      </c>
      <c r="J12" s="58">
        <v>3.81</v>
      </c>
    </row>
    <row r="13" spans="1:10" ht="25.5" x14ac:dyDescent="0.2">
      <c r="A13" s="56" t="s">
        <v>28</v>
      </c>
      <c r="B13" s="55" t="s">
        <v>29</v>
      </c>
      <c r="C13" s="56" t="s">
        <v>11</v>
      </c>
      <c r="D13" s="56" t="s">
        <v>30</v>
      </c>
      <c r="E13" s="57" t="s">
        <v>13</v>
      </c>
      <c r="F13" s="55">
        <v>22.04</v>
      </c>
      <c r="G13" s="58">
        <f t="shared" si="0"/>
        <v>0.48255823079999999</v>
      </c>
      <c r="H13" s="58">
        <f t="shared" si="1"/>
        <v>10.635583406832</v>
      </c>
      <c r="J13" s="58">
        <v>0.71</v>
      </c>
    </row>
    <row r="14" spans="1:10" x14ac:dyDescent="0.2">
      <c r="A14" s="56" t="s">
        <v>31</v>
      </c>
      <c r="B14" s="55" t="s">
        <v>32</v>
      </c>
      <c r="C14" s="56" t="s">
        <v>33</v>
      </c>
      <c r="D14" s="56" t="s">
        <v>34</v>
      </c>
      <c r="E14" s="57" t="s">
        <v>35</v>
      </c>
      <c r="F14" s="55">
        <v>4</v>
      </c>
      <c r="G14" s="58">
        <f t="shared" si="0"/>
        <v>2.2224864996</v>
      </c>
      <c r="H14" s="58">
        <f t="shared" si="1"/>
        <v>8.8899459984</v>
      </c>
      <c r="J14" s="58">
        <v>3.27</v>
      </c>
    </row>
    <row r="15" spans="1:10" ht="25.5" x14ac:dyDescent="0.2">
      <c r="A15" s="56" t="s">
        <v>36</v>
      </c>
      <c r="B15" s="55" t="s">
        <v>37</v>
      </c>
      <c r="C15" s="56" t="s">
        <v>11</v>
      </c>
      <c r="D15" s="56" t="s">
        <v>38</v>
      </c>
      <c r="E15" s="57" t="s">
        <v>39</v>
      </c>
      <c r="F15" s="55">
        <v>70</v>
      </c>
      <c r="G15" s="58">
        <f t="shared" si="0"/>
        <v>0.19030465440000002</v>
      </c>
      <c r="H15" s="58">
        <f t="shared" si="1"/>
        <v>13.321325808000001</v>
      </c>
      <c r="J15" s="58">
        <v>0.28000000000000003</v>
      </c>
    </row>
    <row r="16" spans="1:10" ht="25.5" x14ac:dyDescent="0.2">
      <c r="A16" s="56" t="s">
        <v>40</v>
      </c>
      <c r="B16" s="55" t="s">
        <v>41</v>
      </c>
      <c r="C16" s="56" t="s">
        <v>11</v>
      </c>
      <c r="D16" s="56" t="s">
        <v>42</v>
      </c>
      <c r="E16" s="57" t="s">
        <v>39</v>
      </c>
      <c r="F16" s="55">
        <v>67.5</v>
      </c>
      <c r="G16" s="58">
        <f t="shared" si="0"/>
        <v>0.74762542800000009</v>
      </c>
      <c r="H16" s="58">
        <f t="shared" si="1"/>
        <v>50.464716390000007</v>
      </c>
      <c r="J16" s="58">
        <v>1.1000000000000001</v>
      </c>
    </row>
    <row r="17" spans="1:10" ht="25.5" x14ac:dyDescent="0.2">
      <c r="A17" s="56" t="s">
        <v>43</v>
      </c>
      <c r="B17" s="55" t="s">
        <v>44</v>
      </c>
      <c r="C17" s="56" t="s">
        <v>11</v>
      </c>
      <c r="D17" s="56" t="s">
        <v>45</v>
      </c>
      <c r="E17" s="57" t="s">
        <v>13</v>
      </c>
      <c r="F17" s="55">
        <v>1.43</v>
      </c>
      <c r="G17" s="58">
        <f t="shared" si="0"/>
        <v>6.4703582495999994</v>
      </c>
      <c r="H17" s="58">
        <f t="shared" si="1"/>
        <v>9.2526122969279996</v>
      </c>
      <c r="J17" s="58">
        <v>9.52</v>
      </c>
    </row>
    <row r="18" spans="1:10" x14ac:dyDescent="0.2">
      <c r="A18" s="53">
        <v>3</v>
      </c>
      <c r="B18" s="53"/>
      <c r="C18" s="53"/>
      <c r="D18" s="53" t="s">
        <v>46</v>
      </c>
      <c r="E18" s="53"/>
      <c r="F18" s="54"/>
      <c r="G18" s="58">
        <f t="shared" si="0"/>
        <v>0</v>
      </c>
      <c r="H18" s="65">
        <f>SUM(H19:H33)</f>
        <v>5377.5568121643719</v>
      </c>
      <c r="J18" s="53"/>
    </row>
    <row r="19" spans="1:10" ht="25.5" x14ac:dyDescent="0.2">
      <c r="A19" s="56" t="s">
        <v>47</v>
      </c>
      <c r="B19" s="55" t="s">
        <v>48</v>
      </c>
      <c r="C19" s="56" t="s">
        <v>11</v>
      </c>
      <c r="D19" s="56" t="s">
        <v>49</v>
      </c>
      <c r="E19" s="57" t="s">
        <v>21</v>
      </c>
      <c r="F19" s="55">
        <v>0.77</v>
      </c>
      <c r="G19" s="58">
        <f t="shared" si="0"/>
        <v>26.105720626799997</v>
      </c>
      <c r="H19" s="58">
        <f t="shared" si="1"/>
        <v>20.101404882635997</v>
      </c>
      <c r="J19" s="58">
        <v>38.409999999999997</v>
      </c>
    </row>
    <row r="20" spans="1:10" ht="38.25" x14ac:dyDescent="0.2">
      <c r="A20" s="56" t="s">
        <v>50</v>
      </c>
      <c r="B20" s="55" t="s">
        <v>51</v>
      </c>
      <c r="C20" s="56" t="s">
        <v>11</v>
      </c>
      <c r="D20" s="56" t="s">
        <v>52</v>
      </c>
      <c r="E20" s="57" t="s">
        <v>21</v>
      </c>
      <c r="F20" s="55">
        <v>0.26</v>
      </c>
      <c r="G20" s="58">
        <f t="shared" si="0"/>
        <v>73.124563453199997</v>
      </c>
      <c r="H20" s="58">
        <f t="shared" si="1"/>
        <v>19.012386497832001</v>
      </c>
      <c r="J20" s="58">
        <v>107.59</v>
      </c>
    </row>
    <row r="21" spans="1:10" ht="38.25" x14ac:dyDescent="0.2">
      <c r="A21" s="56" t="s">
        <v>253</v>
      </c>
      <c r="B21" s="55" t="s">
        <v>254</v>
      </c>
      <c r="C21" s="56" t="s">
        <v>11</v>
      </c>
      <c r="D21" s="56" t="s">
        <v>244</v>
      </c>
      <c r="E21" s="57" t="s">
        <v>39</v>
      </c>
      <c r="F21" s="55">
        <v>10.5</v>
      </c>
      <c r="G21" s="58">
        <f t="shared" si="0"/>
        <v>42.723394912799996</v>
      </c>
      <c r="H21" s="58">
        <f t="shared" si="1"/>
        <v>448.59564658439996</v>
      </c>
      <c r="J21" s="58">
        <v>62.86</v>
      </c>
    </row>
    <row r="22" spans="1:10" ht="38.25" x14ac:dyDescent="0.2">
      <c r="A22" s="56" t="s">
        <v>255</v>
      </c>
      <c r="B22" s="55" t="s">
        <v>53</v>
      </c>
      <c r="C22" s="56" t="s">
        <v>11</v>
      </c>
      <c r="D22" s="56" t="s">
        <v>54</v>
      </c>
      <c r="E22" s="57" t="s">
        <v>13</v>
      </c>
      <c r="F22" s="55">
        <v>10.31</v>
      </c>
      <c r="G22" s="58">
        <f t="shared" si="0"/>
        <v>45.686710245599997</v>
      </c>
      <c r="H22" s="58">
        <f t="shared" si="1"/>
        <v>471.02998263213601</v>
      </c>
      <c r="J22" s="58">
        <v>67.22</v>
      </c>
    </row>
    <row r="23" spans="1:10" ht="25.5" x14ac:dyDescent="0.2">
      <c r="A23" s="56" t="s">
        <v>256</v>
      </c>
      <c r="B23" s="55" t="s">
        <v>55</v>
      </c>
      <c r="C23" s="56" t="s">
        <v>11</v>
      </c>
      <c r="D23" s="56" t="s">
        <v>56</v>
      </c>
      <c r="E23" s="57" t="s">
        <v>57</v>
      </c>
      <c r="F23" s="55">
        <v>27.16</v>
      </c>
      <c r="G23" s="58">
        <f t="shared" si="0"/>
        <v>10.1201296572</v>
      </c>
      <c r="H23" s="58">
        <f t="shared" si="1"/>
        <v>274.86272148955197</v>
      </c>
      <c r="J23" s="58">
        <v>14.89</v>
      </c>
    </row>
    <row r="24" spans="1:10" ht="25.5" x14ac:dyDescent="0.2">
      <c r="A24" s="56" t="s">
        <v>257</v>
      </c>
      <c r="B24" s="55" t="s">
        <v>58</v>
      </c>
      <c r="C24" s="56" t="s">
        <v>11</v>
      </c>
      <c r="D24" s="56" t="s">
        <v>59</v>
      </c>
      <c r="E24" s="57" t="s">
        <v>57</v>
      </c>
      <c r="F24" s="55">
        <v>10.59</v>
      </c>
      <c r="G24" s="58">
        <f t="shared" si="0"/>
        <v>10.2356717688</v>
      </c>
      <c r="H24" s="58">
        <f t="shared" si="1"/>
        <v>108.39576403159199</v>
      </c>
      <c r="J24" s="58">
        <v>15.06</v>
      </c>
    </row>
    <row r="25" spans="1:10" ht="25.5" x14ac:dyDescent="0.2">
      <c r="A25" s="56" t="s">
        <v>258</v>
      </c>
      <c r="B25" s="55" t="s">
        <v>60</v>
      </c>
      <c r="C25" s="56" t="s">
        <v>11</v>
      </c>
      <c r="D25" s="56" t="s">
        <v>61</v>
      </c>
      <c r="E25" s="57" t="s">
        <v>21</v>
      </c>
      <c r="F25" s="55">
        <v>0.77</v>
      </c>
      <c r="G25" s="58">
        <f t="shared" si="0"/>
        <v>439.93678480919999</v>
      </c>
      <c r="H25" s="58">
        <f t="shared" si="1"/>
        <v>338.751324303084</v>
      </c>
      <c r="J25" s="58">
        <v>647.29</v>
      </c>
    </row>
    <row r="26" spans="1:10" ht="38.25" x14ac:dyDescent="0.2">
      <c r="A26" s="56" t="s">
        <v>259</v>
      </c>
      <c r="B26" s="55" t="s">
        <v>62</v>
      </c>
      <c r="C26" s="56" t="s">
        <v>11</v>
      </c>
      <c r="D26" s="56" t="s">
        <v>63</v>
      </c>
      <c r="E26" s="57" t="s">
        <v>57</v>
      </c>
      <c r="F26" s="55">
        <v>57.65</v>
      </c>
      <c r="G26" s="58">
        <f t="shared" si="0"/>
        <v>9.1821995748000003</v>
      </c>
      <c r="H26" s="58">
        <f t="shared" si="1"/>
        <v>529.35380548722003</v>
      </c>
      <c r="J26" s="58">
        <v>13.51</v>
      </c>
    </row>
    <row r="27" spans="1:10" ht="51" x14ac:dyDescent="0.2">
      <c r="A27" s="56" t="s">
        <v>260</v>
      </c>
      <c r="B27" s="55" t="s">
        <v>64</v>
      </c>
      <c r="C27" s="56" t="s">
        <v>11</v>
      </c>
      <c r="D27" s="56" t="s">
        <v>65</v>
      </c>
      <c r="E27" s="57" t="s">
        <v>13</v>
      </c>
      <c r="F27" s="55">
        <v>7.2</v>
      </c>
      <c r="G27" s="58">
        <f t="shared" si="0"/>
        <v>66.178443567599999</v>
      </c>
      <c r="H27" s="58">
        <f t="shared" si="1"/>
        <v>476.48479368672002</v>
      </c>
      <c r="J27" s="58">
        <v>97.37</v>
      </c>
    </row>
    <row r="28" spans="1:10" ht="38.25" x14ac:dyDescent="0.2">
      <c r="A28" s="56" t="s">
        <v>261</v>
      </c>
      <c r="B28" s="55" t="s">
        <v>66</v>
      </c>
      <c r="C28" s="56" t="s">
        <v>11</v>
      </c>
      <c r="D28" s="56" t="s">
        <v>67</v>
      </c>
      <c r="E28" s="57" t="s">
        <v>57</v>
      </c>
      <c r="F28" s="55">
        <v>24.6</v>
      </c>
      <c r="G28" s="58">
        <f t="shared" si="0"/>
        <v>9.5424190992</v>
      </c>
      <c r="H28" s="58">
        <f t="shared" si="1"/>
        <v>234.74350984032</v>
      </c>
      <c r="J28" s="58">
        <v>14.04</v>
      </c>
    </row>
    <row r="29" spans="1:10" ht="25.5" x14ac:dyDescent="0.2">
      <c r="A29" s="56" t="s">
        <v>262</v>
      </c>
      <c r="B29" s="55" t="s">
        <v>60</v>
      </c>
      <c r="C29" s="56" t="s">
        <v>11</v>
      </c>
      <c r="D29" s="56" t="s">
        <v>61</v>
      </c>
      <c r="E29" s="57" t="s">
        <v>21</v>
      </c>
      <c r="F29" s="55">
        <v>1</v>
      </c>
      <c r="G29" s="58">
        <f t="shared" si="0"/>
        <v>439.93678480919999</v>
      </c>
      <c r="H29" s="58">
        <f t="shared" si="1"/>
        <v>439.93678480919999</v>
      </c>
      <c r="J29" s="58">
        <v>647.29</v>
      </c>
    </row>
    <row r="30" spans="1:10" ht="38.25" x14ac:dyDescent="0.2">
      <c r="A30" s="56" t="s">
        <v>263</v>
      </c>
      <c r="B30" s="55" t="s">
        <v>62</v>
      </c>
      <c r="C30" s="56" t="s">
        <v>11</v>
      </c>
      <c r="D30" s="56" t="s">
        <v>63</v>
      </c>
      <c r="E30" s="57" t="s">
        <v>57</v>
      </c>
      <c r="F30" s="55">
        <v>14.41</v>
      </c>
      <c r="G30" s="58">
        <f t="shared" si="0"/>
        <v>9.1821995748000003</v>
      </c>
      <c r="H30" s="58">
        <f t="shared" si="1"/>
        <v>132.31549587286801</v>
      </c>
      <c r="J30" s="58">
        <v>13.51</v>
      </c>
    </row>
    <row r="31" spans="1:10" ht="38.25" x14ac:dyDescent="0.2">
      <c r="A31" s="56" t="s">
        <v>264</v>
      </c>
      <c r="B31" s="55" t="s">
        <v>68</v>
      </c>
      <c r="C31" s="56" t="s">
        <v>11</v>
      </c>
      <c r="D31" s="56" t="s">
        <v>69</v>
      </c>
      <c r="E31" s="57" t="s">
        <v>13</v>
      </c>
      <c r="F31" s="55">
        <v>10.31</v>
      </c>
      <c r="G31" s="58">
        <f t="shared" si="0"/>
        <v>99.155521537199988</v>
      </c>
      <c r="H31" s="58">
        <f t="shared" si="1"/>
        <v>1022.293427048532</v>
      </c>
      <c r="J31" s="58">
        <v>145.88999999999999</v>
      </c>
    </row>
    <row r="32" spans="1:10" ht="25.5" x14ac:dyDescent="0.2">
      <c r="A32" s="56" t="s">
        <v>265</v>
      </c>
      <c r="B32" s="55" t="s">
        <v>60</v>
      </c>
      <c r="C32" s="56" t="s">
        <v>11</v>
      </c>
      <c r="D32" s="56" t="s">
        <v>61</v>
      </c>
      <c r="E32" s="57" t="s">
        <v>21</v>
      </c>
      <c r="F32" s="55">
        <v>0.77</v>
      </c>
      <c r="G32" s="58">
        <f t="shared" si="0"/>
        <v>439.93678480919999</v>
      </c>
      <c r="H32" s="58">
        <f t="shared" si="1"/>
        <v>338.751324303084</v>
      </c>
      <c r="J32" s="58">
        <v>647.29</v>
      </c>
    </row>
    <row r="33" spans="1:10" ht="38.25" x14ac:dyDescent="0.2">
      <c r="A33" s="56" t="s">
        <v>266</v>
      </c>
      <c r="B33" s="55" t="s">
        <v>70</v>
      </c>
      <c r="C33" s="56" t="s">
        <v>11</v>
      </c>
      <c r="D33" s="56" t="s">
        <v>71</v>
      </c>
      <c r="E33" s="57" t="s">
        <v>57</v>
      </c>
      <c r="F33" s="55">
        <v>59.23</v>
      </c>
      <c r="G33" s="58">
        <f t="shared" si="0"/>
        <v>8.8287766451999996</v>
      </c>
      <c r="H33" s="58">
        <f t="shared" si="1"/>
        <v>522.92844069519595</v>
      </c>
      <c r="J33" s="58">
        <v>12.99</v>
      </c>
    </row>
    <row r="34" spans="1:10" x14ac:dyDescent="0.2">
      <c r="A34" s="53">
        <v>4</v>
      </c>
      <c r="B34" s="53"/>
      <c r="C34" s="53"/>
      <c r="D34" s="53" t="s">
        <v>72</v>
      </c>
      <c r="E34" s="53"/>
      <c r="F34" s="54"/>
      <c r="G34" s="58">
        <f t="shared" si="0"/>
        <v>0</v>
      </c>
      <c r="H34" s="65">
        <f>SUM(H35:H36)</f>
        <v>397.80734431597199</v>
      </c>
      <c r="J34" s="53"/>
    </row>
    <row r="35" spans="1:10" ht="25.5" x14ac:dyDescent="0.2">
      <c r="A35" s="56" t="s">
        <v>73</v>
      </c>
      <c r="B35" s="55" t="s">
        <v>74</v>
      </c>
      <c r="C35" s="56" t="s">
        <v>11</v>
      </c>
      <c r="D35" s="56" t="s">
        <v>75</v>
      </c>
      <c r="E35" s="57" t="s">
        <v>13</v>
      </c>
      <c r="F35" s="55">
        <v>12.89</v>
      </c>
      <c r="G35" s="58">
        <f t="shared" si="0"/>
        <v>27.471836181600001</v>
      </c>
      <c r="H35" s="58">
        <f t="shared" si="1"/>
        <v>354.11196838082401</v>
      </c>
      <c r="J35" s="58">
        <v>40.42</v>
      </c>
    </row>
    <row r="36" spans="1:10" ht="38.25" x14ac:dyDescent="0.2">
      <c r="A36" s="56" t="s">
        <v>76</v>
      </c>
      <c r="B36" s="55" t="s">
        <v>77</v>
      </c>
      <c r="C36" s="56" t="s">
        <v>11</v>
      </c>
      <c r="D36" s="56" t="s">
        <v>78</v>
      </c>
      <c r="E36" s="57" t="s">
        <v>13</v>
      </c>
      <c r="F36" s="55">
        <v>2.0299999999999998</v>
      </c>
      <c r="G36" s="58">
        <f t="shared" si="0"/>
        <v>21.5248157316</v>
      </c>
      <c r="H36" s="58">
        <f t="shared" si="1"/>
        <v>43.695375935147993</v>
      </c>
      <c r="J36" s="58">
        <v>31.67</v>
      </c>
    </row>
    <row r="37" spans="1:10" x14ac:dyDescent="0.2">
      <c r="A37" s="53">
        <v>5</v>
      </c>
      <c r="B37" s="53"/>
      <c r="C37" s="53"/>
      <c r="D37" s="53" t="s">
        <v>79</v>
      </c>
      <c r="E37" s="53"/>
      <c r="F37" s="54"/>
      <c r="G37" s="58">
        <f t="shared" si="0"/>
        <v>0</v>
      </c>
      <c r="H37" s="65">
        <f>SUM(H38:H40)</f>
        <v>4590.8321374967754</v>
      </c>
      <c r="J37" s="53"/>
    </row>
    <row r="38" spans="1:10" ht="38.25" x14ac:dyDescent="0.2">
      <c r="A38" s="56" t="s">
        <v>374</v>
      </c>
      <c r="B38" s="55" t="s">
        <v>80</v>
      </c>
      <c r="C38" s="56" t="s">
        <v>11</v>
      </c>
      <c r="D38" s="56" t="s">
        <v>81</v>
      </c>
      <c r="E38" s="57" t="s">
        <v>13</v>
      </c>
      <c r="F38" s="55">
        <v>95.58</v>
      </c>
      <c r="G38" s="58">
        <f t="shared" si="0"/>
        <v>2.004995466</v>
      </c>
      <c r="H38" s="58">
        <f t="shared" si="1"/>
        <v>191.63746664028</v>
      </c>
      <c r="J38" s="58">
        <v>2.95</v>
      </c>
    </row>
    <row r="39" spans="1:10" ht="51" x14ac:dyDescent="0.2">
      <c r="A39" s="56" t="s">
        <v>375</v>
      </c>
      <c r="B39" s="55" t="s">
        <v>82</v>
      </c>
      <c r="C39" s="56" t="s">
        <v>11</v>
      </c>
      <c r="D39" s="56" t="s">
        <v>83</v>
      </c>
      <c r="E39" s="57" t="s">
        <v>13</v>
      </c>
      <c r="F39" s="55">
        <v>95.58</v>
      </c>
      <c r="G39" s="58">
        <f t="shared" si="0"/>
        <v>23.210371241999997</v>
      </c>
      <c r="H39" s="58">
        <f t="shared" si="1"/>
        <v>2218.4472833103596</v>
      </c>
      <c r="J39" s="58">
        <v>34.15</v>
      </c>
    </row>
    <row r="40" spans="1:10" ht="38.25" x14ac:dyDescent="0.2">
      <c r="A40" s="56" t="s">
        <v>376</v>
      </c>
      <c r="B40" s="55" t="s">
        <v>84</v>
      </c>
      <c r="C40" s="56" t="s">
        <v>11</v>
      </c>
      <c r="D40" s="56" t="s">
        <v>85</v>
      </c>
      <c r="E40" s="57" t="s">
        <v>13</v>
      </c>
      <c r="F40" s="55">
        <v>42.93</v>
      </c>
      <c r="G40" s="58">
        <f t="shared" si="0"/>
        <v>50.797749535199998</v>
      </c>
      <c r="H40" s="58">
        <f t="shared" si="1"/>
        <v>2180.747387546136</v>
      </c>
      <c r="J40" s="58">
        <v>74.739999999999995</v>
      </c>
    </row>
    <row r="41" spans="1:10" x14ac:dyDescent="0.2">
      <c r="A41" s="53">
        <v>6</v>
      </c>
      <c r="B41" s="53"/>
      <c r="C41" s="53"/>
      <c r="D41" s="53" t="s">
        <v>86</v>
      </c>
      <c r="E41" s="53"/>
      <c r="F41" s="54"/>
      <c r="G41" s="58">
        <f t="shared" si="0"/>
        <v>0</v>
      </c>
      <c r="H41" s="65">
        <f>SUM(H42:H48)</f>
        <v>19169.721686448574</v>
      </c>
      <c r="J41" s="53"/>
    </row>
    <row r="42" spans="1:10" ht="25.5" x14ac:dyDescent="0.2">
      <c r="A42" s="56" t="s">
        <v>87</v>
      </c>
      <c r="B42" s="55" t="s">
        <v>88</v>
      </c>
      <c r="C42" s="56" t="s">
        <v>11</v>
      </c>
      <c r="D42" s="56" t="s">
        <v>89</v>
      </c>
      <c r="E42" s="57" t="s">
        <v>21</v>
      </c>
      <c r="F42" s="55">
        <v>1.17</v>
      </c>
      <c r="G42" s="58">
        <f t="shared" si="0"/>
        <v>74.905271290799988</v>
      </c>
      <c r="H42" s="58">
        <f t="shared" si="1"/>
        <v>87.639167410235984</v>
      </c>
      <c r="J42" s="58">
        <v>110.21</v>
      </c>
    </row>
    <row r="43" spans="1:10" ht="38.25" x14ac:dyDescent="0.2">
      <c r="A43" s="56" t="s">
        <v>90</v>
      </c>
      <c r="B43" s="55" t="s">
        <v>91</v>
      </c>
      <c r="C43" s="56" t="s">
        <v>11</v>
      </c>
      <c r="D43" s="56" t="s">
        <v>92</v>
      </c>
      <c r="E43" s="57" t="s">
        <v>21</v>
      </c>
      <c r="F43" s="55">
        <v>1.17</v>
      </c>
      <c r="G43" s="58">
        <f t="shared" si="0"/>
        <v>459.37504593719996</v>
      </c>
      <c r="H43" s="58">
        <f t="shared" si="1"/>
        <v>537.46880374652392</v>
      </c>
      <c r="J43" s="58">
        <v>675.89</v>
      </c>
    </row>
    <row r="44" spans="1:10" ht="51" x14ac:dyDescent="0.2">
      <c r="A44" s="56" t="s">
        <v>93</v>
      </c>
      <c r="B44" s="55" t="s">
        <v>94</v>
      </c>
      <c r="C44" s="56" t="s">
        <v>11</v>
      </c>
      <c r="D44" s="56" t="s">
        <v>95</v>
      </c>
      <c r="E44" s="57" t="s">
        <v>13</v>
      </c>
      <c r="F44" s="55">
        <v>18.93</v>
      </c>
      <c r="G44" s="58">
        <f t="shared" si="0"/>
        <v>27.431056612799999</v>
      </c>
      <c r="H44" s="58">
        <f t="shared" si="1"/>
        <v>519.26990168030397</v>
      </c>
      <c r="J44" s="58">
        <v>40.36</v>
      </c>
    </row>
    <row r="45" spans="1:10" x14ac:dyDescent="0.2">
      <c r="A45" s="56" t="s">
        <v>96</v>
      </c>
      <c r="B45" s="55" t="s">
        <v>97</v>
      </c>
      <c r="C45" s="56" t="s">
        <v>98</v>
      </c>
      <c r="D45" s="56" t="s">
        <v>99</v>
      </c>
      <c r="E45" s="57" t="s">
        <v>21</v>
      </c>
      <c r="F45" s="55">
        <v>7.22</v>
      </c>
      <c r="G45" s="58">
        <f t="shared" si="0"/>
        <v>31.828453448399998</v>
      </c>
      <c r="H45" s="58">
        <f t="shared" si="1"/>
        <v>229.80143389744796</v>
      </c>
      <c r="J45" s="58">
        <v>46.83</v>
      </c>
    </row>
    <row r="46" spans="1:10" ht="25.5" x14ac:dyDescent="0.2">
      <c r="A46" s="56" t="s">
        <v>100</v>
      </c>
      <c r="B46" s="55" t="s">
        <v>101</v>
      </c>
      <c r="C46" s="56" t="s">
        <v>11</v>
      </c>
      <c r="D46" s="56" t="s">
        <v>102</v>
      </c>
      <c r="E46" s="57" t="s">
        <v>39</v>
      </c>
      <c r="F46" s="55">
        <v>2.6</v>
      </c>
      <c r="G46" s="58">
        <f t="shared" si="0"/>
        <v>79.948344632399994</v>
      </c>
      <c r="H46" s="58">
        <f t="shared" si="1"/>
        <v>207.86569604424</v>
      </c>
      <c r="J46" s="58">
        <v>117.63</v>
      </c>
    </row>
    <row r="47" spans="1:10" ht="38.25" x14ac:dyDescent="0.2">
      <c r="A47" s="56" t="s">
        <v>103</v>
      </c>
      <c r="B47" s="55" t="s">
        <v>104</v>
      </c>
      <c r="C47" s="56" t="s">
        <v>11</v>
      </c>
      <c r="D47" s="56" t="s">
        <v>105</v>
      </c>
      <c r="E47" s="57" t="s">
        <v>13</v>
      </c>
      <c r="F47" s="55">
        <v>167.95</v>
      </c>
      <c r="G47" s="58">
        <f t="shared" si="0"/>
        <v>103.21308863280001</v>
      </c>
      <c r="H47" s="58">
        <f t="shared" si="1"/>
        <v>17334.63823587876</v>
      </c>
      <c r="J47" s="58">
        <v>151.86000000000001</v>
      </c>
    </row>
    <row r="48" spans="1:10" ht="25.5" x14ac:dyDescent="0.2">
      <c r="A48" s="56" t="s">
        <v>106</v>
      </c>
      <c r="B48" s="55" t="s">
        <v>107</v>
      </c>
      <c r="C48" s="56" t="s">
        <v>11</v>
      </c>
      <c r="D48" s="56" t="s">
        <v>108</v>
      </c>
      <c r="E48" s="57" t="s">
        <v>39</v>
      </c>
      <c r="F48" s="55">
        <v>46.02</v>
      </c>
      <c r="G48" s="58">
        <f t="shared" si="0"/>
        <v>5.4984451931999994</v>
      </c>
      <c r="H48" s="58">
        <f t="shared" si="1"/>
        <v>253.03844779106399</v>
      </c>
      <c r="J48" s="58">
        <v>8.09</v>
      </c>
    </row>
    <row r="49" spans="1:10" x14ac:dyDescent="0.2">
      <c r="A49" s="53">
        <v>7</v>
      </c>
      <c r="B49" s="53"/>
      <c r="C49" s="53"/>
      <c r="D49" s="53" t="s">
        <v>109</v>
      </c>
      <c r="E49" s="53"/>
      <c r="F49" s="54"/>
      <c r="G49" s="58">
        <f t="shared" si="0"/>
        <v>0</v>
      </c>
      <c r="H49" s="65">
        <f>H50</f>
        <v>523.68755236840786</v>
      </c>
      <c r="J49" s="53"/>
    </row>
    <row r="50" spans="1:10" ht="38.25" x14ac:dyDescent="0.2">
      <c r="A50" s="56" t="s">
        <v>110</v>
      </c>
      <c r="B50" s="55" t="s">
        <v>91</v>
      </c>
      <c r="C50" s="56" t="s">
        <v>11</v>
      </c>
      <c r="D50" s="56" t="s">
        <v>92</v>
      </c>
      <c r="E50" s="57" t="s">
        <v>21</v>
      </c>
      <c r="F50" s="55">
        <v>1.1399999999999999</v>
      </c>
      <c r="G50" s="58">
        <f t="shared" si="0"/>
        <v>459.37504593719996</v>
      </c>
      <c r="H50" s="58">
        <f t="shared" si="1"/>
        <v>523.68755236840786</v>
      </c>
      <c r="J50" s="58">
        <v>675.89</v>
      </c>
    </row>
    <row r="51" spans="1:10" x14ac:dyDescent="0.2">
      <c r="A51" s="53">
        <v>8</v>
      </c>
      <c r="B51" s="53"/>
      <c r="C51" s="53"/>
      <c r="D51" s="53" t="s">
        <v>111</v>
      </c>
      <c r="E51" s="53"/>
      <c r="F51" s="54"/>
      <c r="G51" s="58">
        <f t="shared" si="0"/>
        <v>0</v>
      </c>
      <c r="H51" s="65">
        <f>SUM(H52:H53)</f>
        <v>10860.356312100721</v>
      </c>
      <c r="J51" s="53"/>
    </row>
    <row r="52" spans="1:10" ht="38.25" x14ac:dyDescent="0.2">
      <c r="A52" s="56" t="s">
        <v>112</v>
      </c>
      <c r="B52" s="55" t="s">
        <v>113</v>
      </c>
      <c r="C52" s="56" t="s">
        <v>11</v>
      </c>
      <c r="D52" s="56" t="s">
        <v>114</v>
      </c>
      <c r="E52" s="57" t="s">
        <v>13</v>
      </c>
      <c r="F52" s="55">
        <v>74.7</v>
      </c>
      <c r="G52" s="58">
        <f t="shared" si="0"/>
        <v>48.561669846000001</v>
      </c>
      <c r="H52" s="58">
        <f t="shared" si="1"/>
        <v>3627.5567374962002</v>
      </c>
      <c r="J52" s="58">
        <v>71.45</v>
      </c>
    </row>
    <row r="53" spans="1:10" ht="38.25" x14ac:dyDescent="0.2">
      <c r="A53" s="56" t="s">
        <v>115</v>
      </c>
      <c r="B53" s="55" t="s">
        <v>116</v>
      </c>
      <c r="C53" s="56" t="s">
        <v>11</v>
      </c>
      <c r="D53" s="56" t="s">
        <v>117</v>
      </c>
      <c r="E53" s="57" t="s">
        <v>13</v>
      </c>
      <c r="F53" s="55">
        <v>153.65</v>
      </c>
      <c r="G53" s="58">
        <f t="shared" si="0"/>
        <v>47.073215584800003</v>
      </c>
      <c r="H53" s="58">
        <f t="shared" si="1"/>
        <v>7232.7995746045208</v>
      </c>
      <c r="J53" s="58">
        <v>69.260000000000005</v>
      </c>
    </row>
    <row r="54" spans="1:10" x14ac:dyDescent="0.2">
      <c r="A54" s="53">
        <v>9</v>
      </c>
      <c r="B54" s="53"/>
      <c r="C54" s="53"/>
      <c r="D54" s="53" t="s">
        <v>118</v>
      </c>
      <c r="E54" s="53"/>
      <c r="F54" s="54"/>
      <c r="G54" s="58">
        <f t="shared" si="0"/>
        <v>0</v>
      </c>
      <c r="H54" s="65">
        <f>SUM(H55:H59)</f>
        <v>30855.925775932235</v>
      </c>
      <c r="J54" s="53"/>
    </row>
    <row r="55" spans="1:10" ht="51" x14ac:dyDescent="0.2">
      <c r="A55" s="56" t="s">
        <v>119</v>
      </c>
      <c r="B55" s="55" t="s">
        <v>120</v>
      </c>
      <c r="C55" s="56" t="s">
        <v>11</v>
      </c>
      <c r="D55" s="56" t="s">
        <v>121</v>
      </c>
      <c r="E55" s="57" t="s">
        <v>13</v>
      </c>
      <c r="F55" s="55">
        <v>16.149999999999999</v>
      </c>
      <c r="G55" s="58">
        <f t="shared" si="0"/>
        <v>557.69458631399993</v>
      </c>
      <c r="H55" s="58">
        <f t="shared" si="1"/>
        <v>9006.7675689710977</v>
      </c>
      <c r="J55" s="58">
        <v>820.55</v>
      </c>
    </row>
    <row r="56" spans="1:10" ht="38.25" x14ac:dyDescent="0.2">
      <c r="A56" s="56" t="s">
        <v>122</v>
      </c>
      <c r="B56" s="55" t="s">
        <v>123</v>
      </c>
      <c r="C56" s="56" t="s">
        <v>11</v>
      </c>
      <c r="D56" s="56" t="s">
        <v>124</v>
      </c>
      <c r="E56" s="57" t="s">
        <v>13</v>
      </c>
      <c r="F56" s="55">
        <v>2.4</v>
      </c>
      <c r="G56" s="58">
        <f t="shared" si="0"/>
        <v>918.49182127200004</v>
      </c>
      <c r="H56" s="58">
        <f t="shared" si="1"/>
        <v>2204.3803710528</v>
      </c>
      <c r="J56" s="58">
        <v>1351.4</v>
      </c>
    </row>
    <row r="57" spans="1:10" ht="38.25" x14ac:dyDescent="0.2">
      <c r="A57" s="56" t="s">
        <v>125</v>
      </c>
      <c r="B57" s="55" t="s">
        <v>126</v>
      </c>
      <c r="C57" s="56" t="s">
        <v>11</v>
      </c>
      <c r="D57" s="56" t="s">
        <v>127</v>
      </c>
      <c r="E57" s="57" t="s">
        <v>13</v>
      </c>
      <c r="F57" s="55">
        <v>12.81</v>
      </c>
      <c r="G57" s="58">
        <f t="shared" si="0"/>
        <v>1313.7681816504</v>
      </c>
      <c r="H57" s="58">
        <f t="shared" si="1"/>
        <v>16829.370406941624</v>
      </c>
      <c r="J57" s="58">
        <v>1932.98</v>
      </c>
    </row>
    <row r="58" spans="1:10" ht="25.5" x14ac:dyDescent="0.2">
      <c r="A58" s="56" t="s">
        <v>272</v>
      </c>
      <c r="B58" s="55" t="s">
        <v>128</v>
      </c>
      <c r="C58" s="56" t="s">
        <v>129</v>
      </c>
      <c r="D58" s="56" t="s">
        <v>130</v>
      </c>
      <c r="E58" s="57" t="s">
        <v>39</v>
      </c>
      <c r="F58" s="55">
        <v>19.98</v>
      </c>
      <c r="G58" s="58">
        <f t="shared" si="0"/>
        <v>36.219053689199995</v>
      </c>
      <c r="H58" s="58">
        <f t="shared" si="1"/>
        <v>723.65669271021591</v>
      </c>
      <c r="J58" s="58">
        <v>53.29</v>
      </c>
    </row>
    <row r="59" spans="1:10" ht="38.25" x14ac:dyDescent="0.2">
      <c r="A59" s="56" t="s">
        <v>273</v>
      </c>
      <c r="B59" s="55" t="s">
        <v>274</v>
      </c>
      <c r="C59" s="56" t="s">
        <v>11</v>
      </c>
      <c r="D59" s="56" t="s">
        <v>245</v>
      </c>
      <c r="E59" s="57" t="s">
        <v>39</v>
      </c>
      <c r="F59" s="55">
        <v>19.48</v>
      </c>
      <c r="G59" s="58">
        <f t="shared" si="0"/>
        <v>107.3794012452</v>
      </c>
      <c r="H59" s="58">
        <f t="shared" si="1"/>
        <v>2091.7507362564961</v>
      </c>
      <c r="J59" s="58">
        <v>157.99</v>
      </c>
    </row>
    <row r="60" spans="1:10" x14ac:dyDescent="0.2">
      <c r="A60" s="53">
        <v>10</v>
      </c>
      <c r="B60" s="53"/>
      <c r="C60" s="53"/>
      <c r="D60" s="53" t="s">
        <v>131</v>
      </c>
      <c r="E60" s="53"/>
      <c r="F60" s="54"/>
      <c r="G60" s="58">
        <f t="shared" si="0"/>
        <v>0</v>
      </c>
      <c r="H60" s="65">
        <f>SUM(H61:H63)</f>
        <v>19964.195498677396</v>
      </c>
      <c r="J60" s="53"/>
    </row>
    <row r="61" spans="1:10" ht="25.5" x14ac:dyDescent="0.2">
      <c r="A61" s="56" t="s">
        <v>132</v>
      </c>
      <c r="B61" s="55" t="s">
        <v>133</v>
      </c>
      <c r="C61" s="56" t="s">
        <v>11</v>
      </c>
      <c r="D61" s="56" t="s">
        <v>134</v>
      </c>
      <c r="E61" s="57" t="s">
        <v>13</v>
      </c>
      <c r="F61" s="55">
        <v>213.86</v>
      </c>
      <c r="G61" s="58">
        <f t="shared" si="0"/>
        <v>76.998622489200002</v>
      </c>
      <c r="H61" s="58">
        <f t="shared" si="1"/>
        <v>16466.925405540314</v>
      </c>
      <c r="J61" s="58">
        <v>113.29</v>
      </c>
    </row>
    <row r="62" spans="1:10" ht="25.5" x14ac:dyDescent="0.2">
      <c r="A62" s="56" t="s">
        <v>135</v>
      </c>
      <c r="B62" s="55" t="s">
        <v>136</v>
      </c>
      <c r="C62" s="56" t="s">
        <v>11</v>
      </c>
      <c r="D62" s="56" t="s">
        <v>137</v>
      </c>
      <c r="E62" s="57" t="s">
        <v>39</v>
      </c>
      <c r="F62" s="55">
        <v>183.45</v>
      </c>
      <c r="G62" s="58">
        <f t="shared" si="0"/>
        <v>10.623077672400001</v>
      </c>
      <c r="H62" s="58">
        <f t="shared" si="1"/>
        <v>1948.80359900178</v>
      </c>
      <c r="J62" s="58">
        <v>15.63</v>
      </c>
    </row>
    <row r="63" spans="1:10" ht="25.5" x14ac:dyDescent="0.2">
      <c r="A63" s="56" t="s">
        <v>138</v>
      </c>
      <c r="B63" s="55" t="s">
        <v>139</v>
      </c>
      <c r="C63" s="56" t="s">
        <v>11</v>
      </c>
      <c r="D63" s="56" t="s">
        <v>140</v>
      </c>
      <c r="E63" s="57" t="s">
        <v>39</v>
      </c>
      <c r="F63" s="55">
        <v>41.75</v>
      </c>
      <c r="G63" s="58">
        <f t="shared" si="0"/>
        <v>37.089017823600003</v>
      </c>
      <c r="H63" s="58">
        <f t="shared" si="1"/>
        <v>1548.4664941353001</v>
      </c>
      <c r="J63" s="58">
        <v>54.57</v>
      </c>
    </row>
    <row r="64" spans="1:10" x14ac:dyDescent="0.2">
      <c r="A64" s="53">
        <v>11</v>
      </c>
      <c r="B64" s="53"/>
      <c r="C64" s="53"/>
      <c r="D64" s="53" t="s">
        <v>141</v>
      </c>
      <c r="E64" s="53"/>
      <c r="F64" s="54"/>
      <c r="G64" s="58">
        <f t="shared" si="0"/>
        <v>0</v>
      </c>
      <c r="H64" s="65">
        <f>SUM(H65:H67)</f>
        <v>3036.6123258632751</v>
      </c>
      <c r="J64" s="53"/>
    </row>
    <row r="65" spans="1:10" ht="25.5" x14ac:dyDescent="0.2">
      <c r="A65" s="56" t="s">
        <v>142</v>
      </c>
      <c r="B65" s="55" t="s">
        <v>143</v>
      </c>
      <c r="C65" s="56" t="s">
        <v>11</v>
      </c>
      <c r="D65" s="56" t="s">
        <v>144</v>
      </c>
      <c r="E65" s="57" t="s">
        <v>13</v>
      </c>
      <c r="F65" s="55">
        <v>162.29</v>
      </c>
      <c r="G65" s="58">
        <f t="shared" si="0"/>
        <v>2.1001477931999997</v>
      </c>
      <c r="H65" s="58">
        <f t="shared" si="1"/>
        <v>340.83298535842795</v>
      </c>
      <c r="J65" s="58">
        <v>3.09</v>
      </c>
    </row>
    <row r="66" spans="1:10" ht="25.5" x14ac:dyDescent="0.2">
      <c r="A66" s="56" t="s">
        <v>145</v>
      </c>
      <c r="B66" s="55" t="s">
        <v>146</v>
      </c>
      <c r="C66" s="56" t="s">
        <v>11</v>
      </c>
      <c r="D66" s="56" t="s">
        <v>147</v>
      </c>
      <c r="E66" s="57" t="s">
        <v>13</v>
      </c>
      <c r="F66" s="55">
        <v>162.29</v>
      </c>
      <c r="G66" s="58">
        <f t="shared" si="0"/>
        <v>9.5764020731999988</v>
      </c>
      <c r="H66" s="58">
        <f t="shared" si="1"/>
        <v>1554.1542924596276</v>
      </c>
      <c r="J66" s="58">
        <v>14.09</v>
      </c>
    </row>
    <row r="67" spans="1:10" ht="25.5" x14ac:dyDescent="0.2">
      <c r="A67" s="56" t="s">
        <v>148</v>
      </c>
      <c r="B67" s="55" t="s">
        <v>149</v>
      </c>
      <c r="C67" s="56" t="s">
        <v>11</v>
      </c>
      <c r="D67" s="56" t="s">
        <v>150</v>
      </c>
      <c r="E67" s="57" t="s">
        <v>13</v>
      </c>
      <c r="F67" s="55">
        <v>162.29</v>
      </c>
      <c r="G67" s="58">
        <f t="shared" si="0"/>
        <v>7.0344756179999992</v>
      </c>
      <c r="H67" s="58">
        <f t="shared" si="1"/>
        <v>1141.6250480452197</v>
      </c>
      <c r="J67" s="58">
        <v>10.35</v>
      </c>
    </row>
    <row r="68" spans="1:10" x14ac:dyDescent="0.2">
      <c r="A68" s="53">
        <v>12</v>
      </c>
      <c r="B68" s="53"/>
      <c r="C68" s="53"/>
      <c r="D68" s="53" t="s">
        <v>151</v>
      </c>
      <c r="E68" s="53"/>
      <c r="F68" s="54"/>
      <c r="G68" s="58">
        <f t="shared" si="0"/>
        <v>0</v>
      </c>
      <c r="H68" s="65">
        <f>SUM(H69:H72)</f>
        <v>3086.9767924799758</v>
      </c>
      <c r="J68" s="53"/>
    </row>
    <row r="69" spans="1:10" ht="25.5" x14ac:dyDescent="0.2">
      <c r="A69" s="56" t="s">
        <v>152</v>
      </c>
      <c r="B69" s="55" t="s">
        <v>153</v>
      </c>
      <c r="C69" s="56" t="s">
        <v>11</v>
      </c>
      <c r="D69" s="56" t="s">
        <v>154</v>
      </c>
      <c r="E69" s="57" t="s">
        <v>13</v>
      </c>
      <c r="F69" s="55">
        <v>95.86</v>
      </c>
      <c r="G69" s="58">
        <f t="shared" si="0"/>
        <v>1.8962499492</v>
      </c>
      <c r="H69" s="58">
        <f t="shared" si="1"/>
        <v>181.774520130312</v>
      </c>
      <c r="J69" s="58">
        <v>2.79</v>
      </c>
    </row>
    <row r="70" spans="1:10" ht="25.5" x14ac:dyDescent="0.2">
      <c r="A70" s="56" t="s">
        <v>155</v>
      </c>
      <c r="B70" s="55" t="s">
        <v>156</v>
      </c>
      <c r="C70" s="56" t="s">
        <v>11</v>
      </c>
      <c r="D70" s="56" t="s">
        <v>157</v>
      </c>
      <c r="E70" s="57" t="s">
        <v>13</v>
      </c>
      <c r="F70" s="55">
        <v>95.86</v>
      </c>
      <c r="G70" s="58">
        <f t="shared" si="0"/>
        <v>7.7821010459999993</v>
      </c>
      <c r="H70" s="58">
        <f t="shared" si="1"/>
        <v>745.99220626955992</v>
      </c>
      <c r="J70" s="58">
        <v>11.45</v>
      </c>
    </row>
    <row r="71" spans="1:10" ht="25.5" x14ac:dyDescent="0.2">
      <c r="A71" s="56" t="s">
        <v>158</v>
      </c>
      <c r="B71" s="55" t="s">
        <v>149</v>
      </c>
      <c r="C71" s="56" t="s">
        <v>11</v>
      </c>
      <c r="D71" s="56" t="s">
        <v>150</v>
      </c>
      <c r="E71" s="57" t="s">
        <v>13</v>
      </c>
      <c r="F71" s="55">
        <v>270.86</v>
      </c>
      <c r="G71" s="58">
        <f t="shared" si="0"/>
        <v>7.0344756179999992</v>
      </c>
      <c r="H71" s="58">
        <f t="shared" si="1"/>
        <v>1905.3580658914798</v>
      </c>
      <c r="J71" s="58">
        <v>10.35</v>
      </c>
    </row>
    <row r="72" spans="1:10" ht="25.5" x14ac:dyDescent="0.2">
      <c r="A72" s="56" t="s">
        <v>159</v>
      </c>
      <c r="B72" s="55" t="s">
        <v>160</v>
      </c>
      <c r="C72" s="56" t="s">
        <v>11</v>
      </c>
      <c r="D72" s="56" t="s">
        <v>161</v>
      </c>
      <c r="E72" s="57" t="s">
        <v>13</v>
      </c>
      <c r="F72" s="55">
        <v>22.83</v>
      </c>
      <c r="G72" s="58">
        <f t="shared" si="0"/>
        <v>11.119229092799999</v>
      </c>
      <c r="H72" s="58">
        <f t="shared" si="1"/>
        <v>253.85200018862398</v>
      </c>
      <c r="J72" s="58">
        <v>16.36</v>
      </c>
    </row>
    <row r="73" spans="1:10" x14ac:dyDescent="0.2">
      <c r="A73" s="53">
        <v>13</v>
      </c>
      <c r="B73" s="53"/>
      <c r="C73" s="53"/>
      <c r="D73" s="53" t="s">
        <v>162</v>
      </c>
      <c r="E73" s="53"/>
      <c r="F73" s="54"/>
      <c r="G73" s="58">
        <f t="shared" si="0"/>
        <v>0</v>
      </c>
      <c r="H73" s="65">
        <f>SUM(H74:H98)</f>
        <v>8442.5249393289341</v>
      </c>
      <c r="J73" s="53"/>
    </row>
    <row r="74" spans="1:10" ht="38.25" x14ac:dyDescent="0.2">
      <c r="A74" s="56" t="s">
        <v>279</v>
      </c>
      <c r="B74" s="55" t="s">
        <v>216</v>
      </c>
      <c r="C74" s="56" t="s">
        <v>217</v>
      </c>
      <c r="D74" s="56" t="s">
        <v>218</v>
      </c>
      <c r="E74" s="57" t="s">
        <v>179</v>
      </c>
      <c r="F74" s="55">
        <v>17</v>
      </c>
      <c r="G74" s="58">
        <f t="shared" ref="G74:G127" si="2">J74*$J$6</f>
        <v>96.912645253199997</v>
      </c>
      <c r="H74" s="58">
        <f t="shared" si="1"/>
        <v>1647.5149693044</v>
      </c>
      <c r="J74" s="58">
        <v>142.59</v>
      </c>
    </row>
    <row r="75" spans="1:10" x14ac:dyDescent="0.2">
      <c r="A75" s="56" t="s">
        <v>280</v>
      </c>
      <c r="B75" s="55" t="s">
        <v>219</v>
      </c>
      <c r="C75" s="56" t="s">
        <v>98</v>
      </c>
      <c r="D75" s="56" t="s">
        <v>220</v>
      </c>
      <c r="E75" s="57" t="s">
        <v>179</v>
      </c>
      <c r="F75" s="55">
        <v>10</v>
      </c>
      <c r="G75" s="58">
        <f t="shared" si="2"/>
        <v>29.7622886292</v>
      </c>
      <c r="H75" s="58">
        <f t="shared" si="1"/>
        <v>297.62288629199998</v>
      </c>
      <c r="J75" s="58">
        <v>43.79</v>
      </c>
    </row>
    <row r="76" spans="1:10" ht="38.25" x14ac:dyDescent="0.2">
      <c r="A76" s="56" t="s">
        <v>281</v>
      </c>
      <c r="B76" s="55" t="s">
        <v>229</v>
      </c>
      <c r="C76" s="56" t="s">
        <v>11</v>
      </c>
      <c r="D76" s="56" t="s">
        <v>230</v>
      </c>
      <c r="E76" s="57" t="s">
        <v>179</v>
      </c>
      <c r="F76" s="55">
        <v>3</v>
      </c>
      <c r="G76" s="58">
        <f t="shared" si="2"/>
        <v>25.473637310399997</v>
      </c>
      <c r="H76" s="58">
        <f t="shared" ref="H76:H127" si="3">G76*F76</f>
        <v>76.420911931199996</v>
      </c>
      <c r="J76" s="58">
        <v>37.479999999999997</v>
      </c>
    </row>
    <row r="77" spans="1:10" ht="38.25" x14ac:dyDescent="0.2">
      <c r="A77" s="56" t="s">
        <v>282</v>
      </c>
      <c r="B77" s="55" t="s">
        <v>229</v>
      </c>
      <c r="C77" s="56" t="s">
        <v>11</v>
      </c>
      <c r="D77" s="56" t="s">
        <v>230</v>
      </c>
      <c r="E77" s="57" t="s">
        <v>179</v>
      </c>
      <c r="F77" s="55">
        <v>11</v>
      </c>
      <c r="G77" s="58">
        <f t="shared" si="2"/>
        <v>25.473637310399997</v>
      </c>
      <c r="H77" s="58">
        <f t="shared" si="3"/>
        <v>280.21001041439996</v>
      </c>
      <c r="J77" s="58">
        <v>37.479999999999997</v>
      </c>
    </row>
    <row r="78" spans="1:10" ht="25.5" x14ac:dyDescent="0.2">
      <c r="A78" s="56" t="s">
        <v>283</v>
      </c>
      <c r="B78" s="55" t="s">
        <v>231</v>
      </c>
      <c r="C78" s="56" t="s">
        <v>11</v>
      </c>
      <c r="D78" s="56" t="s">
        <v>232</v>
      </c>
      <c r="E78" s="57" t="s">
        <v>179</v>
      </c>
      <c r="F78" s="55">
        <v>33</v>
      </c>
      <c r="G78" s="58">
        <f t="shared" si="2"/>
        <v>27.478632776399998</v>
      </c>
      <c r="H78" s="58">
        <f t="shared" si="3"/>
        <v>906.79488162119992</v>
      </c>
      <c r="J78" s="58">
        <v>40.43</v>
      </c>
    </row>
    <row r="79" spans="1:10" x14ac:dyDescent="0.2">
      <c r="A79" s="61" t="s">
        <v>284</v>
      </c>
      <c r="B79" s="62" t="s">
        <v>285</v>
      </c>
      <c r="C79" s="61" t="s">
        <v>11</v>
      </c>
      <c r="D79" s="61" t="s">
        <v>286</v>
      </c>
      <c r="E79" s="63" t="s">
        <v>179</v>
      </c>
      <c r="F79" s="62">
        <v>3</v>
      </c>
      <c r="G79" s="58">
        <f t="shared" si="2"/>
        <v>0.97870965119999997</v>
      </c>
      <c r="H79" s="58">
        <f t="shared" si="3"/>
        <v>2.9361289535999999</v>
      </c>
      <c r="J79" s="64">
        <v>1.44</v>
      </c>
    </row>
    <row r="80" spans="1:10" x14ac:dyDescent="0.2">
      <c r="A80" s="61" t="s">
        <v>287</v>
      </c>
      <c r="B80" s="62" t="s">
        <v>288</v>
      </c>
      <c r="C80" s="61" t="s">
        <v>11</v>
      </c>
      <c r="D80" s="61" t="s">
        <v>289</v>
      </c>
      <c r="E80" s="63" t="s">
        <v>179</v>
      </c>
      <c r="F80" s="62">
        <v>3</v>
      </c>
      <c r="G80" s="58">
        <f t="shared" si="2"/>
        <v>1.325335986</v>
      </c>
      <c r="H80" s="58">
        <f t="shared" si="3"/>
        <v>3.9760079580000003</v>
      </c>
      <c r="J80" s="64">
        <v>1.95</v>
      </c>
    </row>
    <row r="81" spans="1:10" ht="25.5" x14ac:dyDescent="0.2">
      <c r="A81" s="61" t="s">
        <v>290</v>
      </c>
      <c r="B81" s="62" t="s">
        <v>291</v>
      </c>
      <c r="C81" s="61" t="s">
        <v>11</v>
      </c>
      <c r="D81" s="61" t="s">
        <v>292</v>
      </c>
      <c r="E81" s="63" t="s">
        <v>179</v>
      </c>
      <c r="F81" s="62">
        <v>44</v>
      </c>
      <c r="G81" s="58">
        <f t="shared" si="2"/>
        <v>2.9905017120000004</v>
      </c>
      <c r="H81" s="58">
        <f t="shared" si="3"/>
        <v>131.58207532800003</v>
      </c>
      <c r="J81" s="64">
        <v>4.4000000000000004</v>
      </c>
    </row>
    <row r="82" spans="1:10" ht="25.5" x14ac:dyDescent="0.2">
      <c r="A82" s="61" t="s">
        <v>293</v>
      </c>
      <c r="B82" s="62" t="s">
        <v>294</v>
      </c>
      <c r="C82" s="61" t="s">
        <v>11</v>
      </c>
      <c r="D82" s="61" t="s">
        <v>295</v>
      </c>
      <c r="E82" s="63" t="s">
        <v>179</v>
      </c>
      <c r="F82" s="62">
        <v>27</v>
      </c>
      <c r="G82" s="58">
        <f t="shared" si="2"/>
        <v>7.7345248824000006</v>
      </c>
      <c r="H82" s="58">
        <f t="shared" si="3"/>
        <v>208.83217182480001</v>
      </c>
      <c r="J82" s="64">
        <v>11.38</v>
      </c>
    </row>
    <row r="83" spans="1:10" ht="25.5" x14ac:dyDescent="0.2">
      <c r="A83" s="61" t="s">
        <v>296</v>
      </c>
      <c r="B83" s="62" t="s">
        <v>297</v>
      </c>
      <c r="C83" s="61" t="s">
        <v>11</v>
      </c>
      <c r="D83" s="61" t="s">
        <v>298</v>
      </c>
      <c r="E83" s="63" t="s">
        <v>179</v>
      </c>
      <c r="F83" s="62">
        <v>3</v>
      </c>
      <c r="G83" s="58">
        <f t="shared" si="2"/>
        <v>4.1119398540000001</v>
      </c>
      <c r="H83" s="58">
        <f t="shared" si="3"/>
        <v>12.335819562000001</v>
      </c>
      <c r="J83" s="64">
        <v>6.05</v>
      </c>
    </row>
    <row r="84" spans="1:10" ht="25.5" x14ac:dyDescent="0.2">
      <c r="A84" s="61" t="s">
        <v>299</v>
      </c>
      <c r="B84" s="62" t="s">
        <v>300</v>
      </c>
      <c r="C84" s="61" t="s">
        <v>11</v>
      </c>
      <c r="D84" s="61" t="s">
        <v>301</v>
      </c>
      <c r="E84" s="63" t="s">
        <v>179</v>
      </c>
      <c r="F84" s="62">
        <v>1</v>
      </c>
      <c r="G84" s="58">
        <f t="shared" si="2"/>
        <v>3.4594667531999996</v>
      </c>
      <c r="H84" s="58">
        <f t="shared" si="3"/>
        <v>3.4594667531999996</v>
      </c>
      <c r="J84" s="64">
        <v>5.09</v>
      </c>
    </row>
    <row r="85" spans="1:10" ht="25.5" x14ac:dyDescent="0.2">
      <c r="A85" s="61" t="s">
        <v>302</v>
      </c>
      <c r="B85" s="62" t="s">
        <v>303</v>
      </c>
      <c r="C85" s="61" t="s">
        <v>11</v>
      </c>
      <c r="D85" s="61" t="s">
        <v>304</v>
      </c>
      <c r="E85" s="63" t="s">
        <v>179</v>
      </c>
      <c r="F85" s="62">
        <v>4</v>
      </c>
      <c r="G85" s="58">
        <f t="shared" si="2"/>
        <v>2.0933511984000002</v>
      </c>
      <c r="H85" s="58">
        <f t="shared" si="3"/>
        <v>8.3734047936000007</v>
      </c>
      <c r="J85" s="64">
        <v>3.08</v>
      </c>
    </row>
    <row r="86" spans="1:10" ht="25.5" x14ac:dyDescent="0.2">
      <c r="A86" s="61" t="s">
        <v>305</v>
      </c>
      <c r="B86" s="62" t="s">
        <v>306</v>
      </c>
      <c r="C86" s="61" t="s">
        <v>11</v>
      </c>
      <c r="D86" s="61" t="s">
        <v>307</v>
      </c>
      <c r="E86" s="63" t="s">
        <v>39</v>
      </c>
      <c r="F86" s="62">
        <v>2</v>
      </c>
      <c r="G86" s="58">
        <f t="shared" si="2"/>
        <v>1.4952508560000002</v>
      </c>
      <c r="H86" s="58">
        <f t="shared" si="3"/>
        <v>2.9905017120000004</v>
      </c>
      <c r="J86" s="64">
        <v>2.2000000000000002</v>
      </c>
    </row>
    <row r="87" spans="1:10" ht="38.25" x14ac:dyDescent="0.2">
      <c r="A87" s="56" t="s">
        <v>308</v>
      </c>
      <c r="B87" s="55" t="s">
        <v>309</v>
      </c>
      <c r="C87" s="56" t="s">
        <v>11</v>
      </c>
      <c r="D87" s="56" t="s">
        <v>235</v>
      </c>
      <c r="E87" s="57" t="s">
        <v>39</v>
      </c>
      <c r="F87" s="55">
        <v>837.46</v>
      </c>
      <c r="G87" s="58">
        <f t="shared" si="2"/>
        <v>2.7254345147999999</v>
      </c>
      <c r="H87" s="58">
        <f t="shared" si="3"/>
        <v>2282.442388764408</v>
      </c>
      <c r="J87" s="58">
        <v>4.01</v>
      </c>
    </row>
    <row r="88" spans="1:10" ht="38.25" x14ac:dyDescent="0.2">
      <c r="A88" s="56" t="s">
        <v>310</v>
      </c>
      <c r="B88" s="55" t="s">
        <v>311</v>
      </c>
      <c r="C88" s="56" t="s">
        <v>11</v>
      </c>
      <c r="D88" s="56" t="s">
        <v>236</v>
      </c>
      <c r="E88" s="57" t="s">
        <v>39</v>
      </c>
      <c r="F88" s="55">
        <v>41.12</v>
      </c>
      <c r="G88" s="58">
        <f t="shared" si="2"/>
        <v>11.5746009444</v>
      </c>
      <c r="H88" s="58">
        <f t="shared" si="3"/>
        <v>475.94759083372799</v>
      </c>
      <c r="J88" s="58">
        <v>17.03</v>
      </c>
    </row>
    <row r="89" spans="1:10" ht="25.5" x14ac:dyDescent="0.2">
      <c r="A89" s="61" t="s">
        <v>312</v>
      </c>
      <c r="B89" s="62" t="s">
        <v>313</v>
      </c>
      <c r="C89" s="61" t="s">
        <v>11</v>
      </c>
      <c r="D89" s="61" t="s">
        <v>314</v>
      </c>
      <c r="E89" s="63" t="s">
        <v>39</v>
      </c>
      <c r="F89" s="62">
        <v>4</v>
      </c>
      <c r="G89" s="58">
        <f t="shared" si="2"/>
        <v>3.0448744704000004</v>
      </c>
      <c r="H89" s="58">
        <f t="shared" si="3"/>
        <v>12.179497881600001</v>
      </c>
      <c r="J89" s="64">
        <v>4.4800000000000004</v>
      </c>
    </row>
    <row r="90" spans="1:10" ht="25.5" x14ac:dyDescent="0.2">
      <c r="A90" s="61" t="s">
        <v>315</v>
      </c>
      <c r="B90" s="62" t="s">
        <v>316</v>
      </c>
      <c r="C90" s="61" t="s">
        <v>11</v>
      </c>
      <c r="D90" s="61" t="s">
        <v>317</v>
      </c>
      <c r="E90" s="63" t="s">
        <v>179</v>
      </c>
      <c r="F90" s="62">
        <v>30</v>
      </c>
      <c r="G90" s="58">
        <f t="shared" si="2"/>
        <v>14.334018433199999</v>
      </c>
      <c r="H90" s="58">
        <f t="shared" si="3"/>
        <v>430.02055299599999</v>
      </c>
      <c r="J90" s="64">
        <v>21.09</v>
      </c>
    </row>
    <row r="91" spans="1:10" ht="25.5" x14ac:dyDescent="0.2">
      <c r="A91" s="61" t="s">
        <v>318</v>
      </c>
      <c r="B91" s="62" t="s">
        <v>319</v>
      </c>
      <c r="C91" s="61" t="s">
        <v>11</v>
      </c>
      <c r="D91" s="61" t="s">
        <v>320</v>
      </c>
      <c r="E91" s="63" t="s">
        <v>179</v>
      </c>
      <c r="F91" s="62">
        <v>2</v>
      </c>
      <c r="G91" s="58">
        <f t="shared" si="2"/>
        <v>14.836966448399998</v>
      </c>
      <c r="H91" s="58">
        <f t="shared" si="3"/>
        <v>29.673932896799997</v>
      </c>
      <c r="J91" s="64">
        <v>21.83</v>
      </c>
    </row>
    <row r="92" spans="1:10" ht="25.5" x14ac:dyDescent="0.2">
      <c r="A92" s="61" t="s">
        <v>321</v>
      </c>
      <c r="B92" s="62" t="s">
        <v>322</v>
      </c>
      <c r="C92" s="61" t="s">
        <v>11</v>
      </c>
      <c r="D92" s="61" t="s">
        <v>323</v>
      </c>
      <c r="E92" s="63" t="s">
        <v>179</v>
      </c>
      <c r="F92" s="62">
        <v>11</v>
      </c>
      <c r="G92" s="58">
        <f t="shared" si="2"/>
        <v>13.769901064800001</v>
      </c>
      <c r="H92" s="58">
        <f t="shared" si="3"/>
        <v>151.46891171280001</v>
      </c>
      <c r="J92" s="64">
        <v>20.260000000000002</v>
      </c>
    </row>
    <row r="93" spans="1:10" ht="25.5" x14ac:dyDescent="0.2">
      <c r="A93" s="56" t="s">
        <v>324</v>
      </c>
      <c r="B93" s="55" t="s">
        <v>325</v>
      </c>
      <c r="C93" s="56" t="s">
        <v>11</v>
      </c>
      <c r="D93" s="56" t="s">
        <v>237</v>
      </c>
      <c r="E93" s="57" t="s">
        <v>179</v>
      </c>
      <c r="F93" s="55">
        <v>1</v>
      </c>
      <c r="G93" s="58">
        <f t="shared" si="2"/>
        <v>15.006881318399998</v>
      </c>
      <c r="H93" s="58">
        <f t="shared" si="3"/>
        <v>15.006881318399998</v>
      </c>
      <c r="J93" s="58">
        <v>22.08</v>
      </c>
    </row>
    <row r="94" spans="1:10" ht="25.5" x14ac:dyDescent="0.2">
      <c r="A94" s="56" t="s">
        <v>326</v>
      </c>
      <c r="B94" s="55" t="s">
        <v>327</v>
      </c>
      <c r="C94" s="56" t="s">
        <v>11</v>
      </c>
      <c r="D94" s="56" t="s">
        <v>238</v>
      </c>
      <c r="E94" s="57" t="s">
        <v>179</v>
      </c>
      <c r="F94" s="55">
        <v>1</v>
      </c>
      <c r="G94" s="58">
        <f t="shared" si="2"/>
        <v>59.429424931199996</v>
      </c>
      <c r="H94" s="58">
        <f t="shared" si="3"/>
        <v>59.429424931199996</v>
      </c>
      <c r="J94" s="58">
        <v>87.44</v>
      </c>
    </row>
    <row r="95" spans="1:10" ht="25.5" x14ac:dyDescent="0.2">
      <c r="A95" s="56" t="s">
        <v>328</v>
      </c>
      <c r="B95" s="55" t="s">
        <v>329</v>
      </c>
      <c r="C95" s="56" t="s">
        <v>11</v>
      </c>
      <c r="D95" s="56" t="s">
        <v>239</v>
      </c>
      <c r="E95" s="57" t="s">
        <v>179</v>
      </c>
      <c r="F95" s="55">
        <v>6</v>
      </c>
      <c r="G95" s="58">
        <f t="shared" si="2"/>
        <v>9.2433689279999989</v>
      </c>
      <c r="H95" s="58">
        <f t="shared" si="3"/>
        <v>55.460213567999993</v>
      </c>
      <c r="J95" s="58">
        <v>13.6</v>
      </c>
    </row>
    <row r="96" spans="1:10" ht="38.25" x14ac:dyDescent="0.2">
      <c r="A96" s="56" t="s">
        <v>330</v>
      </c>
      <c r="B96" s="55" t="s">
        <v>331</v>
      </c>
      <c r="C96" s="56" t="s">
        <v>11</v>
      </c>
      <c r="D96" s="56" t="s">
        <v>240</v>
      </c>
      <c r="E96" s="57" t="s">
        <v>39</v>
      </c>
      <c r="F96" s="55">
        <v>192</v>
      </c>
      <c r="G96" s="58">
        <f t="shared" si="2"/>
        <v>4.5809048951999998</v>
      </c>
      <c r="H96" s="58">
        <f t="shared" si="3"/>
        <v>879.53373987839996</v>
      </c>
      <c r="J96" s="58">
        <v>6.74</v>
      </c>
    </row>
    <row r="97" spans="1:10" ht="38.25" x14ac:dyDescent="0.2">
      <c r="A97" s="56" t="s">
        <v>332</v>
      </c>
      <c r="B97" s="55" t="s">
        <v>333</v>
      </c>
      <c r="C97" s="56" t="s">
        <v>11</v>
      </c>
      <c r="D97" s="56" t="s">
        <v>241</v>
      </c>
      <c r="E97" s="57" t="s">
        <v>39</v>
      </c>
      <c r="F97" s="55">
        <v>11</v>
      </c>
      <c r="G97" s="58">
        <f t="shared" si="2"/>
        <v>6.3480195431999995</v>
      </c>
      <c r="H97" s="58">
        <f t="shared" si="3"/>
        <v>69.828214975199998</v>
      </c>
      <c r="J97" s="58">
        <v>9.34</v>
      </c>
    </row>
    <row r="98" spans="1:10" ht="51" x14ac:dyDescent="0.2">
      <c r="A98" s="56" t="s">
        <v>334</v>
      </c>
      <c r="B98" s="55" t="s">
        <v>335</v>
      </c>
      <c r="C98" s="56" t="s">
        <v>11</v>
      </c>
      <c r="D98" s="56" t="s">
        <v>242</v>
      </c>
      <c r="E98" s="57" t="s">
        <v>179</v>
      </c>
      <c r="F98" s="55">
        <v>1</v>
      </c>
      <c r="G98" s="58">
        <f t="shared" si="2"/>
        <v>398.48435312399994</v>
      </c>
      <c r="H98" s="58">
        <f t="shared" si="3"/>
        <v>398.48435312399994</v>
      </c>
      <c r="J98" s="58">
        <v>586.29999999999995</v>
      </c>
    </row>
    <row r="99" spans="1:10" x14ac:dyDescent="0.2">
      <c r="A99" s="53">
        <v>14</v>
      </c>
      <c r="B99" s="53"/>
      <c r="C99" s="53"/>
      <c r="D99" s="53" t="s">
        <v>164</v>
      </c>
      <c r="E99" s="53"/>
      <c r="F99" s="54"/>
      <c r="G99" s="58">
        <f t="shared" si="2"/>
        <v>0</v>
      </c>
      <c r="H99" s="65">
        <f>SUM(H100:H103)</f>
        <v>987.43647892319996</v>
      </c>
      <c r="J99" s="53"/>
    </row>
    <row r="100" spans="1:10" ht="25.5" x14ac:dyDescent="0.2">
      <c r="A100" s="56" t="s">
        <v>337</v>
      </c>
      <c r="B100" s="55" t="s">
        <v>221</v>
      </c>
      <c r="C100" s="56" t="s">
        <v>11</v>
      </c>
      <c r="D100" s="56" t="s">
        <v>222</v>
      </c>
      <c r="E100" s="57" t="s">
        <v>179</v>
      </c>
      <c r="F100" s="55">
        <v>1</v>
      </c>
      <c r="G100" s="58">
        <f t="shared" si="2"/>
        <v>258.20263645199998</v>
      </c>
      <c r="H100" s="58">
        <f t="shared" si="3"/>
        <v>258.20263645199998</v>
      </c>
      <c r="J100" s="58">
        <v>379.9</v>
      </c>
    </row>
    <row r="101" spans="1:10" ht="25.5" x14ac:dyDescent="0.2">
      <c r="A101" s="56" t="s">
        <v>338</v>
      </c>
      <c r="B101" s="55" t="s">
        <v>223</v>
      </c>
      <c r="C101" s="56" t="s">
        <v>11</v>
      </c>
      <c r="D101" s="56" t="s">
        <v>224</v>
      </c>
      <c r="E101" s="57" t="s">
        <v>179</v>
      </c>
      <c r="F101" s="55">
        <v>1</v>
      </c>
      <c r="G101" s="58">
        <f t="shared" si="2"/>
        <v>268.62181628040003</v>
      </c>
      <c r="H101" s="58">
        <f t="shared" si="3"/>
        <v>268.62181628040003</v>
      </c>
      <c r="J101" s="58">
        <v>395.23</v>
      </c>
    </row>
    <row r="102" spans="1:10" ht="25.5" x14ac:dyDescent="0.2">
      <c r="A102" s="56" t="s">
        <v>339</v>
      </c>
      <c r="B102" s="55" t="s">
        <v>225</v>
      </c>
      <c r="C102" s="56" t="s">
        <v>11</v>
      </c>
      <c r="D102" s="56" t="s">
        <v>226</v>
      </c>
      <c r="E102" s="57" t="s">
        <v>179</v>
      </c>
      <c r="F102" s="55">
        <v>1</v>
      </c>
      <c r="G102" s="58">
        <f t="shared" si="2"/>
        <v>101.12653402919999</v>
      </c>
      <c r="H102" s="58">
        <f t="shared" si="3"/>
        <v>101.12653402919999</v>
      </c>
      <c r="J102" s="58">
        <v>148.79</v>
      </c>
    </row>
    <row r="103" spans="1:10" ht="38.25" x14ac:dyDescent="0.2">
      <c r="A103" s="56" t="s">
        <v>340</v>
      </c>
      <c r="B103" s="55" t="s">
        <v>227</v>
      </c>
      <c r="C103" s="56" t="s">
        <v>11</v>
      </c>
      <c r="D103" s="56" t="s">
        <v>228</v>
      </c>
      <c r="E103" s="57" t="s">
        <v>179</v>
      </c>
      <c r="F103" s="55">
        <v>4</v>
      </c>
      <c r="G103" s="58">
        <f t="shared" si="2"/>
        <v>89.871373040399988</v>
      </c>
      <c r="H103" s="58">
        <f t="shared" si="3"/>
        <v>359.48549216159995</v>
      </c>
      <c r="J103" s="58">
        <v>132.22999999999999</v>
      </c>
    </row>
    <row r="104" spans="1:10" x14ac:dyDescent="0.2">
      <c r="A104" s="53">
        <v>15</v>
      </c>
      <c r="B104" s="53"/>
      <c r="C104" s="53"/>
      <c r="D104" s="53" t="s">
        <v>163</v>
      </c>
      <c r="E104" s="53"/>
      <c r="F104" s="54"/>
      <c r="G104" s="58">
        <f t="shared" si="2"/>
        <v>0</v>
      </c>
      <c r="H104" s="65">
        <f>SUM(H105:H124)</f>
        <v>3506.9312487474363</v>
      </c>
      <c r="J104" s="53"/>
    </row>
    <row r="105" spans="1:10" ht="38.25" x14ac:dyDescent="0.2">
      <c r="A105" s="56" t="s">
        <v>342</v>
      </c>
      <c r="B105" s="55" t="s">
        <v>177</v>
      </c>
      <c r="C105" s="56" t="s">
        <v>11</v>
      </c>
      <c r="D105" s="56" t="s">
        <v>178</v>
      </c>
      <c r="E105" s="57" t="s">
        <v>179</v>
      </c>
      <c r="F105" s="55">
        <v>3</v>
      </c>
      <c r="G105" s="58">
        <f t="shared" si="2"/>
        <v>38.2852185084</v>
      </c>
      <c r="H105" s="58">
        <f t="shared" si="3"/>
        <v>114.85565552520001</v>
      </c>
      <c r="J105" s="58">
        <v>56.33</v>
      </c>
    </row>
    <row r="106" spans="1:10" ht="51" x14ac:dyDescent="0.2">
      <c r="A106" s="56" t="s">
        <v>343</v>
      </c>
      <c r="B106" s="55" t="s">
        <v>180</v>
      </c>
      <c r="C106" s="56" t="s">
        <v>11</v>
      </c>
      <c r="D106" s="56" t="s">
        <v>181</v>
      </c>
      <c r="E106" s="57" t="s">
        <v>179</v>
      </c>
      <c r="F106" s="55">
        <v>5</v>
      </c>
      <c r="G106" s="58">
        <f t="shared" si="2"/>
        <v>5.3285303231999999</v>
      </c>
      <c r="H106" s="58">
        <f t="shared" si="3"/>
        <v>26.642651615999998</v>
      </c>
      <c r="J106" s="58">
        <v>7.84</v>
      </c>
    </row>
    <row r="107" spans="1:10" ht="25.5" x14ac:dyDescent="0.2">
      <c r="A107" s="56" t="s">
        <v>344</v>
      </c>
      <c r="B107" s="55" t="s">
        <v>182</v>
      </c>
      <c r="C107" s="56" t="s">
        <v>11</v>
      </c>
      <c r="D107" s="56" t="s">
        <v>183</v>
      </c>
      <c r="E107" s="57" t="s">
        <v>179</v>
      </c>
      <c r="F107" s="55">
        <v>6</v>
      </c>
      <c r="G107" s="58">
        <f t="shared" si="2"/>
        <v>2.6098924031999999</v>
      </c>
      <c r="H107" s="58">
        <f t="shared" si="3"/>
        <v>15.6593544192</v>
      </c>
      <c r="J107" s="58">
        <v>3.84</v>
      </c>
    </row>
    <row r="108" spans="1:10" ht="25.5" x14ac:dyDescent="0.2">
      <c r="A108" s="56" t="s">
        <v>345</v>
      </c>
      <c r="B108" s="55" t="s">
        <v>184</v>
      </c>
      <c r="C108" s="56" t="s">
        <v>11</v>
      </c>
      <c r="D108" s="56" t="s">
        <v>185</v>
      </c>
      <c r="E108" s="57" t="s">
        <v>179</v>
      </c>
      <c r="F108" s="55">
        <v>3</v>
      </c>
      <c r="G108" s="58">
        <f t="shared" si="2"/>
        <v>13.042665421200001</v>
      </c>
      <c r="H108" s="58">
        <f t="shared" si="3"/>
        <v>39.127996263600004</v>
      </c>
      <c r="J108" s="58">
        <v>19.190000000000001</v>
      </c>
    </row>
    <row r="109" spans="1:10" ht="25.5" x14ac:dyDescent="0.2">
      <c r="A109" s="56" t="s">
        <v>346</v>
      </c>
      <c r="B109" s="55" t="s">
        <v>186</v>
      </c>
      <c r="C109" s="56" t="s">
        <v>11</v>
      </c>
      <c r="D109" s="56" t="s">
        <v>187</v>
      </c>
      <c r="E109" s="57" t="s">
        <v>39</v>
      </c>
      <c r="F109" s="55">
        <v>25.29</v>
      </c>
      <c r="G109" s="58">
        <f t="shared" si="2"/>
        <v>4.2614649395999997</v>
      </c>
      <c r="H109" s="58">
        <f t="shared" si="3"/>
        <v>107.772448322484</v>
      </c>
      <c r="J109" s="58">
        <v>6.27</v>
      </c>
    </row>
    <row r="110" spans="1:10" ht="25.5" x14ac:dyDescent="0.2">
      <c r="A110" s="56" t="s">
        <v>347</v>
      </c>
      <c r="B110" s="55" t="s">
        <v>188</v>
      </c>
      <c r="C110" s="56" t="s">
        <v>11</v>
      </c>
      <c r="D110" s="56" t="s">
        <v>189</v>
      </c>
      <c r="E110" s="57" t="s">
        <v>179</v>
      </c>
      <c r="F110" s="55">
        <v>3</v>
      </c>
      <c r="G110" s="58">
        <f t="shared" si="2"/>
        <v>3.8604658463999999</v>
      </c>
      <c r="H110" s="58">
        <f t="shared" si="3"/>
        <v>11.581397539199999</v>
      </c>
      <c r="J110" s="58">
        <v>5.68</v>
      </c>
    </row>
    <row r="111" spans="1:10" ht="38.25" x14ac:dyDescent="0.2">
      <c r="A111" s="56" t="s">
        <v>348</v>
      </c>
      <c r="B111" s="55" t="s">
        <v>190</v>
      </c>
      <c r="C111" s="56" t="s">
        <v>11</v>
      </c>
      <c r="D111" s="56" t="s">
        <v>191</v>
      </c>
      <c r="E111" s="57" t="s">
        <v>179</v>
      </c>
      <c r="F111" s="55">
        <v>1</v>
      </c>
      <c r="G111" s="58">
        <f t="shared" si="2"/>
        <v>186.47817152760001</v>
      </c>
      <c r="H111" s="58">
        <f t="shared" si="3"/>
        <v>186.47817152760001</v>
      </c>
      <c r="J111" s="58">
        <v>274.37</v>
      </c>
    </row>
    <row r="112" spans="1:10" x14ac:dyDescent="0.2">
      <c r="A112" s="56" t="s">
        <v>349</v>
      </c>
      <c r="B112" s="55" t="s">
        <v>192</v>
      </c>
      <c r="C112" s="56" t="s">
        <v>33</v>
      </c>
      <c r="D112" s="56" t="s">
        <v>193</v>
      </c>
      <c r="E112" s="57" t="s">
        <v>35</v>
      </c>
      <c r="F112" s="55">
        <v>1</v>
      </c>
      <c r="G112" s="58">
        <f t="shared" si="2"/>
        <v>261.36305303400002</v>
      </c>
      <c r="H112" s="58">
        <f t="shared" si="3"/>
        <v>261.36305303400002</v>
      </c>
      <c r="J112" s="58">
        <v>384.55</v>
      </c>
    </row>
    <row r="113" spans="1:10" ht="38.25" x14ac:dyDescent="0.2">
      <c r="A113" s="56" t="s">
        <v>350</v>
      </c>
      <c r="B113" s="55" t="s">
        <v>194</v>
      </c>
      <c r="C113" s="56" t="s">
        <v>11</v>
      </c>
      <c r="D113" s="56" t="s">
        <v>195</v>
      </c>
      <c r="E113" s="57" t="s">
        <v>179</v>
      </c>
      <c r="F113" s="55">
        <v>1</v>
      </c>
      <c r="G113" s="58">
        <f t="shared" si="2"/>
        <v>27.900021653999996</v>
      </c>
      <c r="H113" s="58">
        <f t="shared" si="3"/>
        <v>27.900021653999996</v>
      </c>
      <c r="J113" s="58">
        <v>41.05</v>
      </c>
    </row>
    <row r="114" spans="1:10" ht="38.25" x14ac:dyDescent="0.2">
      <c r="A114" s="56" t="s">
        <v>351</v>
      </c>
      <c r="B114" s="55" t="s">
        <v>196</v>
      </c>
      <c r="C114" s="56" t="s">
        <v>11</v>
      </c>
      <c r="D114" s="56" t="s">
        <v>197</v>
      </c>
      <c r="E114" s="57" t="s">
        <v>179</v>
      </c>
      <c r="F114" s="55">
        <v>2</v>
      </c>
      <c r="G114" s="58">
        <f t="shared" si="2"/>
        <v>5.2945473492000001</v>
      </c>
      <c r="H114" s="58">
        <f t="shared" si="3"/>
        <v>10.5890946984</v>
      </c>
      <c r="J114" s="58">
        <v>7.79</v>
      </c>
    </row>
    <row r="115" spans="1:10" ht="38.25" x14ac:dyDescent="0.2">
      <c r="A115" s="56" t="s">
        <v>352</v>
      </c>
      <c r="B115" s="55" t="s">
        <v>198</v>
      </c>
      <c r="C115" s="56" t="s">
        <v>11</v>
      </c>
      <c r="D115" s="56" t="s">
        <v>199</v>
      </c>
      <c r="E115" s="57" t="s">
        <v>179</v>
      </c>
      <c r="F115" s="55">
        <v>5</v>
      </c>
      <c r="G115" s="58">
        <f t="shared" si="2"/>
        <v>8.5433196636000002</v>
      </c>
      <c r="H115" s="58">
        <f t="shared" si="3"/>
        <v>42.716598318000003</v>
      </c>
      <c r="J115" s="58">
        <v>12.57</v>
      </c>
    </row>
    <row r="116" spans="1:10" ht="38.25" x14ac:dyDescent="0.2">
      <c r="A116" s="56" t="s">
        <v>353</v>
      </c>
      <c r="B116" s="55" t="s">
        <v>200</v>
      </c>
      <c r="C116" s="56" t="s">
        <v>11</v>
      </c>
      <c r="D116" s="56" t="s">
        <v>201</v>
      </c>
      <c r="E116" s="57" t="s">
        <v>179</v>
      </c>
      <c r="F116" s="55">
        <v>1</v>
      </c>
      <c r="G116" s="58">
        <f t="shared" si="2"/>
        <v>5.5052417879999993</v>
      </c>
      <c r="H116" s="58">
        <f t="shared" si="3"/>
        <v>5.5052417879999993</v>
      </c>
      <c r="J116" s="58">
        <v>8.1</v>
      </c>
    </row>
    <row r="117" spans="1:10" ht="38.25" x14ac:dyDescent="0.2">
      <c r="A117" s="56" t="s">
        <v>354</v>
      </c>
      <c r="B117" s="55" t="s">
        <v>202</v>
      </c>
      <c r="C117" s="56" t="s">
        <v>11</v>
      </c>
      <c r="D117" s="56" t="s">
        <v>203</v>
      </c>
      <c r="E117" s="57" t="s">
        <v>179</v>
      </c>
      <c r="F117" s="55">
        <v>1</v>
      </c>
      <c r="G117" s="58">
        <f t="shared" si="2"/>
        <v>7.9588125108000005</v>
      </c>
      <c r="H117" s="58">
        <f t="shared" si="3"/>
        <v>7.9588125108000005</v>
      </c>
      <c r="J117" s="58">
        <v>11.71</v>
      </c>
    </row>
    <row r="118" spans="1:10" ht="38.25" x14ac:dyDescent="0.2">
      <c r="A118" s="56" t="s">
        <v>355</v>
      </c>
      <c r="B118" s="55" t="s">
        <v>204</v>
      </c>
      <c r="C118" s="56" t="s">
        <v>11</v>
      </c>
      <c r="D118" s="56" t="s">
        <v>205</v>
      </c>
      <c r="E118" s="57" t="s">
        <v>179</v>
      </c>
      <c r="F118" s="55">
        <v>1</v>
      </c>
      <c r="G118" s="58">
        <f t="shared" si="2"/>
        <v>18.208077469199999</v>
      </c>
      <c r="H118" s="58">
        <f t="shared" si="3"/>
        <v>18.208077469199999</v>
      </c>
      <c r="J118" s="58">
        <v>26.79</v>
      </c>
    </row>
    <row r="119" spans="1:10" ht="51" x14ac:dyDescent="0.2">
      <c r="A119" s="56" t="s">
        <v>356</v>
      </c>
      <c r="B119" s="55" t="s">
        <v>206</v>
      </c>
      <c r="C119" s="56" t="s">
        <v>11</v>
      </c>
      <c r="D119" s="56" t="s">
        <v>207</v>
      </c>
      <c r="E119" s="57" t="s">
        <v>179</v>
      </c>
      <c r="F119" s="55">
        <v>1</v>
      </c>
      <c r="G119" s="58">
        <f t="shared" si="2"/>
        <v>30.183677506799995</v>
      </c>
      <c r="H119" s="58">
        <f t="shared" si="3"/>
        <v>30.183677506799995</v>
      </c>
      <c r="J119" s="58">
        <v>44.41</v>
      </c>
    </row>
    <row r="120" spans="1:10" ht="38.25" x14ac:dyDescent="0.2">
      <c r="A120" s="56" t="s">
        <v>357</v>
      </c>
      <c r="B120" s="55" t="s">
        <v>208</v>
      </c>
      <c r="C120" s="56" t="s">
        <v>11</v>
      </c>
      <c r="D120" s="56" t="s">
        <v>209</v>
      </c>
      <c r="E120" s="57" t="s">
        <v>39</v>
      </c>
      <c r="F120" s="55">
        <v>7.23</v>
      </c>
      <c r="G120" s="58">
        <f t="shared" si="2"/>
        <v>17.9837898408</v>
      </c>
      <c r="H120" s="58">
        <f t="shared" si="3"/>
        <v>130.02280054898401</v>
      </c>
      <c r="J120" s="58">
        <v>26.46</v>
      </c>
    </row>
    <row r="121" spans="1:10" ht="38.25" x14ac:dyDescent="0.2">
      <c r="A121" s="56" t="s">
        <v>358</v>
      </c>
      <c r="B121" s="55" t="s">
        <v>210</v>
      </c>
      <c r="C121" s="56" t="s">
        <v>11</v>
      </c>
      <c r="D121" s="56" t="s">
        <v>211</v>
      </c>
      <c r="E121" s="57" t="s">
        <v>39</v>
      </c>
      <c r="F121" s="55">
        <v>1.47</v>
      </c>
      <c r="G121" s="58">
        <f t="shared" si="2"/>
        <v>10.0657568988</v>
      </c>
      <c r="H121" s="58">
        <f t="shared" si="3"/>
        <v>14.796662641236001</v>
      </c>
      <c r="J121" s="58">
        <v>14.81</v>
      </c>
    </row>
    <row r="122" spans="1:10" ht="38.25" x14ac:dyDescent="0.2">
      <c r="A122" s="56" t="s">
        <v>359</v>
      </c>
      <c r="B122" s="55" t="s">
        <v>212</v>
      </c>
      <c r="C122" s="56" t="s">
        <v>11</v>
      </c>
      <c r="D122" s="56" t="s">
        <v>213</v>
      </c>
      <c r="E122" s="57" t="s">
        <v>39</v>
      </c>
      <c r="F122" s="55">
        <v>5.1100000000000003</v>
      </c>
      <c r="G122" s="58">
        <f t="shared" si="2"/>
        <v>14.565102656399999</v>
      </c>
      <c r="H122" s="58">
        <f t="shared" si="3"/>
        <v>74.427674574204005</v>
      </c>
      <c r="J122" s="58">
        <v>21.43</v>
      </c>
    </row>
    <row r="123" spans="1:10" ht="38.25" x14ac:dyDescent="0.2">
      <c r="A123" s="56" t="s">
        <v>360</v>
      </c>
      <c r="B123" s="55" t="s">
        <v>214</v>
      </c>
      <c r="C123" s="56" t="s">
        <v>11</v>
      </c>
      <c r="D123" s="56" t="s">
        <v>215</v>
      </c>
      <c r="E123" s="57" t="s">
        <v>39</v>
      </c>
      <c r="F123" s="55">
        <v>1.37</v>
      </c>
      <c r="G123" s="58">
        <f t="shared" si="2"/>
        <v>15.8224726944</v>
      </c>
      <c r="H123" s="58">
        <f t="shared" si="3"/>
        <v>21.676787591328001</v>
      </c>
      <c r="J123" s="58">
        <v>23.28</v>
      </c>
    </row>
    <row r="124" spans="1:10" ht="38.25" x14ac:dyDescent="0.2">
      <c r="A124" s="56" t="s">
        <v>361</v>
      </c>
      <c r="B124" s="55" t="s">
        <v>362</v>
      </c>
      <c r="C124" s="56" t="s">
        <v>11</v>
      </c>
      <c r="D124" s="56" t="s">
        <v>246</v>
      </c>
      <c r="E124" s="57" t="s">
        <v>179</v>
      </c>
      <c r="F124" s="55">
        <v>1</v>
      </c>
      <c r="G124" s="58">
        <f t="shared" si="2"/>
        <v>2359.4650711991999</v>
      </c>
      <c r="H124" s="58">
        <f t="shared" si="3"/>
        <v>2359.4650711991999</v>
      </c>
      <c r="J124" s="58">
        <v>3471.54</v>
      </c>
    </row>
    <row r="125" spans="1:10" x14ac:dyDescent="0.2">
      <c r="A125" s="53">
        <v>16</v>
      </c>
      <c r="B125" s="53"/>
      <c r="C125" s="53"/>
      <c r="D125" s="53" t="s">
        <v>165</v>
      </c>
      <c r="E125" s="53"/>
      <c r="F125" s="54"/>
      <c r="G125" s="58">
        <f t="shared" si="2"/>
        <v>0</v>
      </c>
      <c r="H125" s="65">
        <f>SUM(H126:H127)</f>
        <v>2845.6105447346395</v>
      </c>
      <c r="J125" s="53"/>
    </row>
    <row r="126" spans="1:10" ht="15" customHeight="1" x14ac:dyDescent="0.2">
      <c r="A126" s="56" t="s">
        <v>364</v>
      </c>
      <c r="B126" s="55" t="s">
        <v>233</v>
      </c>
      <c r="C126" s="56" t="s">
        <v>11</v>
      </c>
      <c r="D126" s="56" t="s">
        <v>234</v>
      </c>
      <c r="E126" s="57" t="s">
        <v>13</v>
      </c>
      <c r="F126" s="55">
        <v>180</v>
      </c>
      <c r="G126" s="58">
        <f t="shared" si="2"/>
        <v>1.6515725364</v>
      </c>
      <c r="H126" s="58">
        <f t="shared" si="3"/>
        <v>297.28305655200001</v>
      </c>
      <c r="J126" s="58">
        <v>2.4300000000000002</v>
      </c>
    </row>
    <row r="127" spans="1:10" x14ac:dyDescent="0.2">
      <c r="A127" s="56" t="s">
        <v>365</v>
      </c>
      <c r="B127" s="55" t="s">
        <v>366</v>
      </c>
      <c r="C127" s="56" t="s">
        <v>367</v>
      </c>
      <c r="D127" s="56" t="s">
        <v>368</v>
      </c>
      <c r="E127" s="57" t="s">
        <v>13</v>
      </c>
      <c r="F127" s="55">
        <v>5.0999999999999996</v>
      </c>
      <c r="G127" s="58">
        <f t="shared" si="2"/>
        <v>499.67205650639994</v>
      </c>
      <c r="H127" s="58">
        <f t="shared" si="3"/>
        <v>2548.3274881826396</v>
      </c>
      <c r="J127" s="58">
        <v>735.18</v>
      </c>
    </row>
    <row r="128" spans="1:10" x14ac:dyDescent="0.2">
      <c r="B128" s="5"/>
      <c r="C128" s="5"/>
      <c r="D128" s="5"/>
      <c r="E128" s="5"/>
      <c r="F128" s="5"/>
      <c r="G128" s="5"/>
    </row>
    <row r="129" spans="2:10" x14ac:dyDescent="0.2">
      <c r="B129" s="3"/>
      <c r="C129" s="3"/>
      <c r="D129" s="4"/>
      <c r="E129" s="3"/>
      <c r="F129" s="1"/>
      <c r="G129" s="66" t="s">
        <v>380</v>
      </c>
      <c r="H129" s="67">
        <f>H125+H104+H99+H73+H68+H64+H60+H51+H54+H49+H41+H37+H34+H18+H8+H6-0.01</f>
        <v>115679.1775668027</v>
      </c>
    </row>
    <row r="130" spans="2:10" x14ac:dyDescent="0.2">
      <c r="B130" s="2"/>
      <c r="C130" s="2"/>
      <c r="D130" s="2"/>
      <c r="E130" s="2"/>
      <c r="F130" s="2"/>
      <c r="G130" s="2"/>
    </row>
    <row r="132" spans="2:10" x14ac:dyDescent="0.2">
      <c r="D132" s="70"/>
      <c r="E132" s="70"/>
      <c r="F132" s="70" t="s">
        <v>391</v>
      </c>
      <c r="G132" s="70"/>
      <c r="H132" s="70"/>
      <c r="I132" s="70"/>
      <c r="J132" s="70"/>
    </row>
    <row r="133" spans="2:10" x14ac:dyDescent="0.2">
      <c r="D133" s="92"/>
      <c r="E133" s="70"/>
      <c r="F133" s="70"/>
      <c r="G133" s="70"/>
      <c r="H133" s="70"/>
      <c r="I133" s="70"/>
      <c r="J133" s="70"/>
    </row>
    <row r="134" spans="2:10" x14ac:dyDescent="0.2">
      <c r="D134" s="93" t="s">
        <v>383</v>
      </c>
      <c r="E134" s="70"/>
      <c r="F134" s="70"/>
      <c r="G134" s="70"/>
      <c r="H134" s="70"/>
      <c r="I134" s="70"/>
      <c r="J134" s="70"/>
    </row>
    <row r="135" spans="2:10" x14ac:dyDescent="0.2">
      <c r="D135" s="94" t="s">
        <v>384</v>
      </c>
      <c r="E135" s="70"/>
      <c r="F135" s="70"/>
      <c r="G135" s="70"/>
      <c r="H135" s="70"/>
      <c r="I135" s="70"/>
      <c r="J135" s="70"/>
    </row>
    <row r="136" spans="2:10" x14ac:dyDescent="0.2">
      <c r="D136" s="94" t="s">
        <v>385</v>
      </c>
      <c r="E136" s="70"/>
      <c r="F136" s="70"/>
      <c r="G136" s="70"/>
      <c r="H136" s="70"/>
      <c r="I136" s="70"/>
      <c r="J136" s="70"/>
    </row>
    <row r="137" spans="2:10" x14ac:dyDescent="0.2">
      <c r="D137" s="94" t="s">
        <v>386</v>
      </c>
      <c r="E137" s="70"/>
      <c r="F137" s="70"/>
      <c r="G137" s="70"/>
      <c r="H137" s="70"/>
      <c r="I137" s="70"/>
      <c r="J137" s="70"/>
    </row>
    <row r="138" spans="2:10" x14ac:dyDescent="0.2">
      <c r="D138" s="94" t="s">
        <v>387</v>
      </c>
      <c r="E138" s="70"/>
      <c r="F138" s="70"/>
      <c r="G138" s="70"/>
      <c r="H138" s="70"/>
      <c r="I138" s="70"/>
      <c r="J138" s="70"/>
    </row>
    <row r="139" spans="2:10" x14ac:dyDescent="0.2">
      <c r="D139" s="94" t="s">
        <v>388</v>
      </c>
      <c r="E139" s="70"/>
      <c r="F139" s="70"/>
      <c r="G139" s="70"/>
      <c r="H139" s="70"/>
      <c r="I139" s="70"/>
      <c r="J139" s="70"/>
    </row>
    <row r="140" spans="2:10" x14ac:dyDescent="0.2">
      <c r="D140" s="94" t="s">
        <v>389</v>
      </c>
      <c r="E140" s="70"/>
      <c r="F140" s="70"/>
      <c r="G140" s="70"/>
      <c r="H140" s="70"/>
      <c r="I140" s="70"/>
      <c r="J140" s="70"/>
    </row>
    <row r="141" spans="2:10" x14ac:dyDescent="0.2">
      <c r="D141" s="94" t="s">
        <v>390</v>
      </c>
      <c r="E141" s="70"/>
      <c r="F141" s="70"/>
      <c r="G141" s="70"/>
      <c r="H141" s="70"/>
      <c r="I141" s="70"/>
      <c r="J141" s="70"/>
    </row>
  </sheetData>
  <mergeCells count="13">
    <mergeCell ref="H4:H5"/>
    <mergeCell ref="A3:G3"/>
    <mergeCell ref="E1:F1"/>
    <mergeCell ref="E2:F2"/>
    <mergeCell ref="G2:H2"/>
    <mergeCell ref="A1:C2"/>
    <mergeCell ref="A4:A5"/>
    <mergeCell ref="B4:B5"/>
    <mergeCell ref="C4:C5"/>
    <mergeCell ref="D4:D5"/>
    <mergeCell ref="E4:E5"/>
    <mergeCell ref="F4:F5"/>
    <mergeCell ref="G4:G5"/>
  </mergeCells>
  <phoneticPr fontId="24" type="noConversion"/>
  <dataValidations disablePrompts="1" count="3">
    <dataValidation type="list" allowBlank="1" sqref="B78:B98">
      <formula1>"SINAPI,SINAPI-I,SICRO,Composição,Cotação"</formula1>
      <formula2>0</formula2>
    </dataValidation>
    <dataValidation allowBlank="1" showInputMessage="1" showErrorMessage="1" prompt="A entrada de quantidades é feita na coluna AJ se acompanhamento por BM, ou na aba &quot;Memória de Cálculo/PLQ&quot; se acompanhamento por PLE." sqref="F78:F98"/>
    <dataValidation allowBlank="1" showInputMessage="1" showErrorMessage="1" prompt="Para Orçamento Proposto, o Preço Unitário é resultado do produto do Custo Unitário pelo BDI._x000a_Para Orçamento Licitado, deve ser preenchido na Coluna AL." sqref="J78:J98"/>
  </dataValidations>
  <pageMargins left="0.59055118110236227" right="0.59055118110236227" top="1.1811023622047245" bottom="1.1811023622047245" header="0.51181102362204722" footer="0.51181102362204722"/>
  <pageSetup paperSize="9" scale="63" fitToHeight="0" orientation="portrait" r:id="rId1"/>
  <headerFooter>
    <oddHeader xml:space="preserve">&amp;L &amp;C
</oddHeader>
    <oddFooter xml:space="preserve">&amp;L 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42"/>
  <sheetViews>
    <sheetView topLeftCell="A19" workbookViewId="0">
      <selection activeCell="X42" sqref="A1:X42"/>
    </sheetView>
  </sheetViews>
  <sheetFormatPr defaultColWidth="10.25" defaultRowHeight="15" x14ac:dyDescent="0.25"/>
  <cols>
    <col min="1" max="1" width="4.25" style="50" customWidth="1"/>
    <col min="2" max="2" width="40.75" style="51" customWidth="1"/>
    <col min="3" max="3" width="12.125" style="7" bestFit="1" customWidth="1"/>
    <col min="4" max="4" width="8.875" style="8" customWidth="1"/>
    <col min="5" max="5" width="8.375" style="7" bestFit="1" customWidth="1"/>
    <col min="6" max="6" width="8.875" style="8" customWidth="1"/>
    <col min="7" max="7" width="6.25" style="7" customWidth="1"/>
    <col min="8" max="8" width="8.875" style="8" customWidth="1"/>
    <col min="9" max="9" width="6.25" style="7" customWidth="1"/>
    <col min="10" max="10" width="10.25" style="8" customWidth="1"/>
    <col min="11" max="11" width="8.375" style="7" bestFit="1" customWidth="1"/>
    <col min="12" max="12" width="8.875" style="8" customWidth="1"/>
    <col min="13" max="13" width="7.75" style="7" customWidth="1"/>
    <col min="14" max="14" width="8.875" style="7" bestFit="1" customWidth="1"/>
    <col min="15" max="15" width="8.375" style="7" bestFit="1" customWidth="1"/>
    <col min="16" max="16" width="8.875" style="7" hidden="1" customWidth="1"/>
    <col min="17" max="17" width="8.375" style="7" hidden="1" customWidth="1"/>
    <col min="18" max="18" width="5.125" style="7" hidden="1" customWidth="1"/>
    <col min="19" max="19" width="6.375" style="7" hidden="1" customWidth="1"/>
    <col min="20" max="20" width="5.5" style="7" hidden="1" customWidth="1"/>
    <col min="21" max="21" width="3.125" style="7" hidden="1" customWidth="1"/>
    <col min="22" max="22" width="5" style="8" hidden="1" customWidth="1"/>
    <col min="23" max="23" width="4.5" style="7" hidden="1" customWidth="1"/>
    <col min="24" max="24" width="11.375" style="47" customWidth="1"/>
    <col min="25" max="16384" width="10.25" style="6"/>
  </cols>
  <sheetData>
    <row r="1" spans="1:27" ht="27.6" customHeight="1" x14ac:dyDescent="0.25">
      <c r="A1" s="115"/>
      <c r="B1" s="116"/>
      <c r="C1" s="117"/>
      <c r="D1" s="142" t="s">
        <v>0</v>
      </c>
      <c r="E1" s="143"/>
      <c r="F1" s="143"/>
      <c r="G1" s="143"/>
      <c r="H1" s="143"/>
      <c r="I1" s="145" t="s">
        <v>249</v>
      </c>
      <c r="J1" s="146"/>
      <c r="K1" s="147"/>
      <c r="L1" s="142" t="s">
        <v>247</v>
      </c>
      <c r="M1" s="144"/>
      <c r="N1" s="142" t="s">
        <v>378</v>
      </c>
      <c r="O1" s="143"/>
      <c r="P1" s="143"/>
      <c r="Q1" s="143"/>
      <c r="R1" s="143"/>
      <c r="S1" s="143"/>
      <c r="T1" s="143"/>
      <c r="U1" s="143"/>
      <c r="V1" s="143"/>
      <c r="W1" s="143"/>
      <c r="X1" s="144"/>
    </row>
    <row r="2" spans="1:27" ht="61.15" customHeight="1" x14ac:dyDescent="0.25">
      <c r="A2" s="118"/>
      <c r="B2" s="119"/>
      <c r="C2" s="120"/>
      <c r="D2" s="118" t="s">
        <v>379</v>
      </c>
      <c r="E2" s="119"/>
      <c r="F2" s="119"/>
      <c r="G2" s="119"/>
      <c r="H2" s="120"/>
      <c r="I2" s="118" t="s">
        <v>248</v>
      </c>
      <c r="J2" s="119"/>
      <c r="K2" s="120"/>
      <c r="L2" s="139" t="s">
        <v>377</v>
      </c>
      <c r="M2" s="140"/>
      <c r="N2" s="140"/>
      <c r="O2" s="140"/>
      <c r="P2" s="140"/>
      <c r="Q2" s="140"/>
      <c r="R2" s="140"/>
      <c r="S2" s="140"/>
      <c r="T2" s="140"/>
      <c r="U2" s="140"/>
      <c r="V2" s="140"/>
      <c r="W2" s="140"/>
      <c r="X2" s="141"/>
    </row>
    <row r="3" spans="1:27" ht="15.75" thickBot="1" x14ac:dyDescent="0.3">
      <c r="A3" s="135" t="s">
        <v>243</v>
      </c>
      <c r="B3" s="128"/>
      <c r="C3" s="128"/>
      <c r="D3" s="128"/>
      <c r="E3" s="128"/>
      <c r="F3" s="128"/>
      <c r="G3" s="128"/>
      <c r="H3" s="128"/>
      <c r="I3" s="128"/>
    </row>
    <row r="4" spans="1:27" s="12" customFormat="1" ht="12.75" customHeight="1" x14ac:dyDescent="0.15">
      <c r="A4" s="9"/>
      <c r="B4" s="129" t="s">
        <v>166</v>
      </c>
      <c r="C4" s="10"/>
      <c r="D4" s="132">
        <v>30</v>
      </c>
      <c r="E4" s="136" t="s">
        <v>167</v>
      </c>
      <c r="F4" s="132">
        <v>60</v>
      </c>
      <c r="G4" s="148" t="s">
        <v>167</v>
      </c>
      <c r="H4" s="132">
        <v>90</v>
      </c>
      <c r="I4" s="136" t="s">
        <v>167</v>
      </c>
      <c r="J4" s="132">
        <v>120</v>
      </c>
      <c r="K4" s="148" t="s">
        <v>167</v>
      </c>
      <c r="L4" s="132">
        <v>150</v>
      </c>
      <c r="M4" s="136" t="s">
        <v>167</v>
      </c>
      <c r="N4" s="132">
        <v>180</v>
      </c>
      <c r="O4" s="136" t="s">
        <v>167</v>
      </c>
      <c r="P4" s="132">
        <v>210</v>
      </c>
      <c r="Q4" s="136" t="s">
        <v>167</v>
      </c>
      <c r="R4" s="132">
        <v>240</v>
      </c>
      <c r="S4" s="136" t="s">
        <v>167</v>
      </c>
      <c r="T4" s="132">
        <v>270</v>
      </c>
      <c r="U4" s="148" t="s">
        <v>167</v>
      </c>
      <c r="V4" s="132">
        <v>300</v>
      </c>
      <c r="W4" s="148" t="s">
        <v>167</v>
      </c>
      <c r="X4" s="11" t="s">
        <v>168</v>
      </c>
    </row>
    <row r="5" spans="1:27" s="16" customFormat="1" ht="15.95" customHeight="1" x14ac:dyDescent="0.2">
      <c r="A5" s="13" t="s">
        <v>169</v>
      </c>
      <c r="B5" s="130"/>
      <c r="C5" s="14" t="s">
        <v>170</v>
      </c>
      <c r="D5" s="133"/>
      <c r="E5" s="137"/>
      <c r="F5" s="133"/>
      <c r="G5" s="149"/>
      <c r="H5" s="133"/>
      <c r="I5" s="137"/>
      <c r="J5" s="133"/>
      <c r="K5" s="149"/>
      <c r="L5" s="133"/>
      <c r="M5" s="137"/>
      <c r="N5" s="133"/>
      <c r="O5" s="137"/>
      <c r="P5" s="133"/>
      <c r="Q5" s="137"/>
      <c r="R5" s="133"/>
      <c r="S5" s="137"/>
      <c r="T5" s="133"/>
      <c r="U5" s="149"/>
      <c r="V5" s="133"/>
      <c r="W5" s="149"/>
      <c r="X5" s="15" t="s">
        <v>171</v>
      </c>
    </row>
    <row r="6" spans="1:27" s="20" customFormat="1" ht="12.75" customHeight="1" thickBot="1" x14ac:dyDescent="0.25">
      <c r="A6" s="17"/>
      <c r="B6" s="131"/>
      <c r="C6" s="18"/>
      <c r="D6" s="134"/>
      <c r="E6" s="138"/>
      <c r="F6" s="134"/>
      <c r="G6" s="150"/>
      <c r="H6" s="134"/>
      <c r="I6" s="138"/>
      <c r="J6" s="134"/>
      <c r="K6" s="150"/>
      <c r="L6" s="134"/>
      <c r="M6" s="138"/>
      <c r="N6" s="134"/>
      <c r="O6" s="138"/>
      <c r="P6" s="134"/>
      <c r="Q6" s="138"/>
      <c r="R6" s="134"/>
      <c r="S6" s="138"/>
      <c r="T6" s="134"/>
      <c r="U6" s="150"/>
      <c r="V6" s="134"/>
      <c r="W6" s="150"/>
      <c r="X6" s="19" t="s">
        <v>172</v>
      </c>
    </row>
    <row r="7" spans="1:27" s="25" customFormat="1" ht="12.75" customHeight="1" x14ac:dyDescent="0.2">
      <c r="A7" s="52">
        <v>1</v>
      </c>
      <c r="B7" s="21" t="str">
        <f>VLOOKUP(A7,AAA,4,0)</f>
        <v>SERVIÇOS PRELIMINARES</v>
      </c>
      <c r="C7" s="22">
        <f ca="1">X7/$X$27</f>
        <v>5.0898824777474913E-3</v>
      </c>
      <c r="D7" s="23">
        <f>E7*$X7</f>
        <v>773.61125669452792</v>
      </c>
      <c r="E7" s="24">
        <v>1</v>
      </c>
      <c r="F7" s="23"/>
      <c r="G7" s="24"/>
      <c r="H7" s="23"/>
      <c r="I7" s="24"/>
      <c r="J7" s="23"/>
      <c r="K7" s="24"/>
      <c r="L7" s="23"/>
      <c r="M7" s="24"/>
      <c r="N7" s="23"/>
      <c r="O7" s="24"/>
      <c r="P7" s="23" t="str">
        <f>IF(F7&lt;&gt;"",Q7*X7," ")</f>
        <v xml:space="preserve"> </v>
      </c>
      <c r="Q7" s="24"/>
      <c r="R7" s="23" t="str">
        <f>IF(H7&lt;&gt;"",S7*X7," ")</f>
        <v xml:space="preserve"> </v>
      </c>
      <c r="S7" s="24"/>
      <c r="T7" s="23">
        <f>IF(B7&lt;&gt;"",U7*X7," ")</f>
        <v>0</v>
      </c>
      <c r="U7" s="24"/>
      <c r="V7" s="23">
        <f>IF(B7&lt;&gt;"",W7*X7," ")</f>
        <v>0</v>
      </c>
      <c r="W7" s="24"/>
      <c r="X7" s="23">
        <f>'PLANILHA DE MATERIAL'!H6+'PLANILHA DE MAO DE OBRA'!H6</f>
        <v>773.61125669452792</v>
      </c>
      <c r="Y7" s="26"/>
      <c r="AA7" s="26">
        <f t="shared" ref="AA7:AA17" si="0">E7+G7+I7+K7+M7+W7+O7</f>
        <v>1</v>
      </c>
    </row>
    <row r="8" spans="1:27" s="25" customFormat="1" ht="12.75" customHeight="1" x14ac:dyDescent="0.2">
      <c r="A8" s="52">
        <v>2</v>
      </c>
      <c r="B8" s="21" t="str">
        <f>VLOOKUP(A8,'PLANILHA DE MATERIAL'!A4:G302,4,0)</f>
        <v>DEMOLIÇÃO</v>
      </c>
      <c r="C8" s="22">
        <f t="shared" ref="C8:C22" ca="1" si="1">X8/$X$27</f>
        <v>2.8884369908435764E-2</v>
      </c>
      <c r="D8" s="23">
        <f>E8*$X8</f>
        <v>4390.1354896475759</v>
      </c>
      <c r="E8" s="28">
        <v>1</v>
      </c>
      <c r="F8" s="27"/>
      <c r="G8" s="28"/>
      <c r="H8" s="27"/>
      <c r="I8" s="28"/>
      <c r="J8" s="27"/>
      <c r="K8" s="28"/>
      <c r="L8" s="27"/>
      <c r="M8" s="28"/>
      <c r="N8" s="23"/>
      <c r="O8" s="28"/>
      <c r="P8" s="23" t="str">
        <f t="shared" ref="P8:P15" si="2">IF(F8&lt;&gt;"",Q8*X8," ")</f>
        <v xml:space="preserve"> </v>
      </c>
      <c r="Q8" s="28"/>
      <c r="R8" s="23" t="str">
        <f t="shared" ref="R8:R15" si="3">IF(H8&lt;&gt;"",S8*X8," ")</f>
        <v xml:space="preserve"> </v>
      </c>
      <c r="S8" s="28"/>
      <c r="T8" s="23">
        <f t="shared" ref="T8:T26" si="4">IF(B8&lt;&gt;"",U8*X8," ")</f>
        <v>0</v>
      </c>
      <c r="U8" s="28"/>
      <c r="V8" s="23">
        <f t="shared" ref="V8:V26" si="5">IF(B8&lt;&gt;"",W8*X8," ")</f>
        <v>0</v>
      </c>
      <c r="W8" s="28"/>
      <c r="X8" s="23">
        <f>'PLANILHA DE MATERIAL'!H8+'PLANILHA DE MAO DE OBRA'!H8</f>
        <v>4390.1354896475759</v>
      </c>
      <c r="Y8" s="26"/>
      <c r="AA8" s="26">
        <f t="shared" si="0"/>
        <v>1</v>
      </c>
    </row>
    <row r="9" spans="1:27" s="25" customFormat="1" ht="12.75" customHeight="1" x14ac:dyDescent="0.2">
      <c r="A9" s="52">
        <v>3</v>
      </c>
      <c r="B9" s="21" t="str">
        <f>VLOOKUP(A9,'PLANILHA DE MATERIAL'!A5:G303,4,0)</f>
        <v>INFRAESTRUTURA</v>
      </c>
      <c r="C9" s="22">
        <f t="shared" ca="1" si="1"/>
        <v>5.2150637755901882E-2</v>
      </c>
      <c r="D9" s="23">
        <f>E9*$X9</f>
        <v>3963.1878130925516</v>
      </c>
      <c r="E9" s="28">
        <v>0.5</v>
      </c>
      <c r="F9" s="23">
        <f>G9*$X9</f>
        <v>3963.1878130925516</v>
      </c>
      <c r="G9" s="28">
        <v>0.5</v>
      </c>
      <c r="H9" s="27"/>
      <c r="I9" s="28"/>
      <c r="J9" s="27"/>
      <c r="K9" s="28"/>
      <c r="L9" s="27"/>
      <c r="M9" s="28"/>
      <c r="N9" s="23"/>
      <c r="O9" s="28"/>
      <c r="P9" s="23">
        <f t="shared" si="2"/>
        <v>0</v>
      </c>
      <c r="Q9" s="28"/>
      <c r="R9" s="23" t="str">
        <f t="shared" si="3"/>
        <v xml:space="preserve"> </v>
      </c>
      <c r="S9" s="28"/>
      <c r="T9" s="23">
        <f t="shared" si="4"/>
        <v>0</v>
      </c>
      <c r="U9" s="28"/>
      <c r="V9" s="23">
        <f t="shared" si="5"/>
        <v>0</v>
      </c>
      <c r="W9" s="28"/>
      <c r="X9" s="23">
        <f>'PLANILHA DE MATERIAL'!H18+'PLANILHA DE MAO DE OBRA'!H18</f>
        <v>7926.3756261851031</v>
      </c>
      <c r="Y9" s="26"/>
      <c r="AA9" s="26">
        <f t="shared" si="0"/>
        <v>1</v>
      </c>
    </row>
    <row r="10" spans="1:27" s="25" customFormat="1" ht="12.75" customHeight="1" x14ac:dyDescent="0.2">
      <c r="A10" s="52">
        <v>4</v>
      </c>
      <c r="B10" s="21" t="str">
        <f>VLOOKUP(A10,'PLANILHA DE MATERIAL'!A6:G304,4,0)</f>
        <v>IMPERMEABILIZAÇÃO</v>
      </c>
      <c r="C10" s="22">
        <f t="shared" ca="1" si="1"/>
        <v>3.7461086538783934E-3</v>
      </c>
      <c r="D10" s="27"/>
      <c r="E10" s="28"/>
      <c r="F10" s="23">
        <f>G10*$X10</f>
        <v>455.49685457156158</v>
      </c>
      <c r="G10" s="28">
        <v>0.8</v>
      </c>
      <c r="H10" s="23">
        <f>I10*$X10</f>
        <v>113.8742136428904</v>
      </c>
      <c r="I10" s="28">
        <v>0.2</v>
      </c>
      <c r="J10" s="27"/>
      <c r="K10" s="28"/>
      <c r="L10" s="27"/>
      <c r="M10" s="28"/>
      <c r="N10" s="23"/>
      <c r="O10" s="28"/>
      <c r="P10" s="23">
        <f t="shared" si="2"/>
        <v>0</v>
      </c>
      <c r="Q10" s="28"/>
      <c r="R10" s="23">
        <f t="shared" si="3"/>
        <v>0</v>
      </c>
      <c r="S10" s="28"/>
      <c r="T10" s="23">
        <f t="shared" si="4"/>
        <v>0</v>
      </c>
      <c r="U10" s="28"/>
      <c r="V10" s="23">
        <f t="shared" si="5"/>
        <v>0</v>
      </c>
      <c r="W10" s="28"/>
      <c r="X10" s="23">
        <f>'PLANILHA DE MATERIAL'!H34+'PLANILHA DE MAO DE OBRA'!H34</f>
        <v>569.37106821445195</v>
      </c>
      <c r="Y10" s="26"/>
      <c r="AA10" s="26">
        <f t="shared" si="0"/>
        <v>1</v>
      </c>
    </row>
    <row r="11" spans="1:27" s="25" customFormat="1" ht="12.75" customHeight="1" x14ac:dyDescent="0.2">
      <c r="A11" s="52">
        <v>5</v>
      </c>
      <c r="B11" s="21" t="str">
        <f>VLOOKUP(A11,'PLANILHA DE MATERIAL'!A7:G305,4,0)</f>
        <v>VEDAÇÃO</v>
      </c>
      <c r="C11" s="22">
        <f t="shared" ca="1" si="1"/>
        <v>6.6273090757831193E-2</v>
      </c>
      <c r="D11" s="27"/>
      <c r="E11" s="28"/>
      <c r="F11" s="27">
        <f t="shared" ref="F11:F26" si="6">IF(B11&lt;&gt;"",G11*X11," ")</f>
        <v>0</v>
      </c>
      <c r="G11" s="28"/>
      <c r="H11" s="23">
        <f>I11*$X11</f>
        <v>5036.4236551966005</v>
      </c>
      <c r="I11" s="28">
        <v>0.5</v>
      </c>
      <c r="J11" s="23">
        <f t="shared" ref="J11:J15" si="7">K11*$X11</f>
        <v>5036.4236551966005</v>
      </c>
      <c r="K11" s="28">
        <v>0.5</v>
      </c>
      <c r="L11" s="27"/>
      <c r="M11" s="28"/>
      <c r="N11" s="23"/>
      <c r="O11" s="28"/>
      <c r="P11" s="23">
        <f t="shared" si="2"/>
        <v>0</v>
      </c>
      <c r="Q11" s="28"/>
      <c r="R11" s="23">
        <f t="shared" si="3"/>
        <v>0</v>
      </c>
      <c r="S11" s="28"/>
      <c r="T11" s="23">
        <f t="shared" si="4"/>
        <v>0</v>
      </c>
      <c r="U11" s="28"/>
      <c r="V11" s="23">
        <f t="shared" si="5"/>
        <v>0</v>
      </c>
      <c r="W11" s="28"/>
      <c r="X11" s="23">
        <f>'PLANILHA DE MATERIAL'!H37+'PLANILHA DE MAO DE OBRA'!H37</f>
        <v>10072.847310393201</v>
      </c>
      <c r="Y11" s="26"/>
      <c r="AA11" s="26">
        <f t="shared" si="0"/>
        <v>1</v>
      </c>
    </row>
    <row r="12" spans="1:27" s="25" customFormat="1" ht="12.75" customHeight="1" x14ac:dyDescent="0.2">
      <c r="A12" s="52">
        <v>6</v>
      </c>
      <c r="B12" s="21" t="str">
        <f>VLOOKUP(A12,'PLANILHA DE MATERIAL'!A8:G306,4,0)</f>
        <v>PAVIMENTAÇÃO INTERNA</v>
      </c>
      <c r="C12" s="22">
        <f t="shared" ca="1" si="1"/>
        <v>0.1550812786078295</v>
      </c>
      <c r="D12" s="27"/>
      <c r="E12" s="28"/>
      <c r="F12" s="27"/>
      <c r="G12" s="28"/>
      <c r="H12" s="27"/>
      <c r="I12" s="28"/>
      <c r="J12" s="23">
        <f t="shared" si="7"/>
        <v>4714.160822302154</v>
      </c>
      <c r="K12" s="28">
        <v>0.2</v>
      </c>
      <c r="L12" s="23">
        <f>M12*$X12</f>
        <v>18856.643289208616</v>
      </c>
      <c r="M12" s="28">
        <v>0.8</v>
      </c>
      <c r="N12" s="23"/>
      <c r="O12" s="28"/>
      <c r="P12" s="23" t="str">
        <f t="shared" si="2"/>
        <v xml:space="preserve"> </v>
      </c>
      <c r="Q12" s="28"/>
      <c r="R12" s="23" t="str">
        <f t="shared" si="3"/>
        <v xml:space="preserve"> </v>
      </c>
      <c r="S12" s="28"/>
      <c r="T12" s="23">
        <f t="shared" si="4"/>
        <v>0</v>
      </c>
      <c r="U12" s="28"/>
      <c r="V12" s="23">
        <f t="shared" si="5"/>
        <v>0</v>
      </c>
      <c r="W12" s="28"/>
      <c r="X12" s="23">
        <f>'PLANILHA DE MATERIAL'!H41+'PLANILHA DE MAO DE OBRA'!H41</f>
        <v>23570.80411151077</v>
      </c>
      <c r="Y12" s="26"/>
      <c r="AA12" s="26">
        <f t="shared" si="0"/>
        <v>1</v>
      </c>
    </row>
    <row r="13" spans="1:27" s="25" customFormat="1" ht="12.75" customHeight="1" x14ac:dyDescent="0.2">
      <c r="A13" s="52">
        <v>7</v>
      </c>
      <c r="B13" s="21" t="str">
        <f>VLOOKUP(A13,'PLANILHA DE MATERIAL'!A9:G307,4,0)</f>
        <v>PAVIMENTAÇÃO EXTERNA</v>
      </c>
      <c r="C13" s="22">
        <f t="shared" ca="1" si="1"/>
        <v>4.8538015401172873E-3</v>
      </c>
      <c r="D13" s="27"/>
      <c r="E13" s="28"/>
      <c r="F13" s="27"/>
      <c r="G13" s="28"/>
      <c r="H13" s="23">
        <f>I13*$X13</f>
        <v>147.54586282148156</v>
      </c>
      <c r="I13" s="28">
        <v>0.2</v>
      </c>
      <c r="J13" s="23">
        <f t="shared" si="7"/>
        <v>590.18345128592625</v>
      </c>
      <c r="K13" s="28">
        <v>0.8</v>
      </c>
      <c r="L13" s="27"/>
      <c r="M13" s="28"/>
      <c r="N13" s="23"/>
      <c r="O13" s="28"/>
      <c r="P13" s="23" t="str">
        <f t="shared" si="2"/>
        <v xml:space="preserve"> </v>
      </c>
      <c r="Q13" s="28"/>
      <c r="R13" s="23">
        <f t="shared" si="3"/>
        <v>0</v>
      </c>
      <c r="S13" s="28"/>
      <c r="T13" s="23">
        <f t="shared" si="4"/>
        <v>0</v>
      </c>
      <c r="U13" s="28"/>
      <c r="V13" s="23">
        <f t="shared" si="5"/>
        <v>0</v>
      </c>
      <c r="W13" s="28"/>
      <c r="X13" s="23">
        <f>'PLANILHA DE MATERIAL'!H49+'PLANILHA DE MAO DE OBRA'!H49</f>
        <v>737.72931410740784</v>
      </c>
      <c r="Y13" s="26"/>
      <c r="AA13" s="26">
        <f t="shared" si="0"/>
        <v>1</v>
      </c>
    </row>
    <row r="14" spans="1:27" s="25" customFormat="1" ht="12.75" customHeight="1" x14ac:dyDescent="0.2">
      <c r="A14" s="52">
        <v>8</v>
      </c>
      <c r="B14" s="21" t="str">
        <f>VLOOKUP(A14,'PLANILHA DE MATERIAL'!A10:G308,4,0)</f>
        <v>REVESTIMENTO PAREDE</v>
      </c>
      <c r="C14" s="22">
        <f t="shared" ca="1" si="1"/>
        <v>0.10042320050253289</v>
      </c>
      <c r="D14" s="27"/>
      <c r="E14" s="28"/>
      <c r="F14" s="27"/>
      <c r="G14" s="28"/>
      <c r="H14" s="23">
        <f>I14*$X14</f>
        <v>7631.6613086547914</v>
      </c>
      <c r="I14" s="28">
        <v>0.5</v>
      </c>
      <c r="J14" s="23">
        <f t="shared" si="7"/>
        <v>7631.6613086547914</v>
      </c>
      <c r="K14" s="28">
        <v>0.5</v>
      </c>
      <c r="L14" s="27"/>
      <c r="M14" s="28"/>
      <c r="N14" s="23"/>
      <c r="O14" s="28"/>
      <c r="P14" s="23" t="str">
        <f t="shared" si="2"/>
        <v xml:space="preserve"> </v>
      </c>
      <c r="Q14" s="28"/>
      <c r="R14" s="23">
        <f t="shared" si="3"/>
        <v>0</v>
      </c>
      <c r="S14" s="28"/>
      <c r="T14" s="23">
        <f t="shared" si="4"/>
        <v>0</v>
      </c>
      <c r="U14" s="28"/>
      <c r="V14" s="23">
        <f t="shared" si="5"/>
        <v>0</v>
      </c>
      <c r="W14" s="28"/>
      <c r="X14" s="23">
        <f>'PLANILHA DE MATERIAL'!H51+'PLANILHA DE MAO DE OBRA'!H51</f>
        <v>15263.322617309583</v>
      </c>
      <c r="Y14" s="26"/>
      <c r="AA14" s="26">
        <f t="shared" si="0"/>
        <v>1</v>
      </c>
    </row>
    <row r="15" spans="1:27" s="25" customFormat="1" ht="12.75" customHeight="1" x14ac:dyDescent="0.2">
      <c r="A15" s="52">
        <v>9</v>
      </c>
      <c r="B15" s="21" t="str">
        <f>VLOOKUP(A15,'PLANILHA DE MATERIAL'!A11:G309,4,0)</f>
        <v>ESQUADRIAS</v>
      </c>
      <c r="C15" s="22">
        <f t="shared" ca="1" si="1"/>
        <v>0.21200573371437609</v>
      </c>
      <c r="D15" s="27"/>
      <c r="E15" s="28"/>
      <c r="F15" s="27"/>
      <c r="G15" s="28"/>
      <c r="H15" s="27"/>
      <c r="I15" s="28"/>
      <c r="J15" s="23">
        <f t="shared" si="7"/>
        <v>12889.100901819327</v>
      </c>
      <c r="K15" s="28">
        <v>0.4</v>
      </c>
      <c r="L15" s="23">
        <f>M15*$X15</f>
        <v>9666.8256763644949</v>
      </c>
      <c r="M15" s="28">
        <v>0.3</v>
      </c>
      <c r="N15" s="23">
        <f>O15*$X15</f>
        <v>9666.8256763644949</v>
      </c>
      <c r="O15" s="28">
        <v>0.3</v>
      </c>
      <c r="P15" s="23" t="str">
        <f t="shared" si="2"/>
        <v xml:space="preserve"> </v>
      </c>
      <c r="Q15" s="28"/>
      <c r="R15" s="23" t="str">
        <f t="shared" si="3"/>
        <v xml:space="preserve"> </v>
      </c>
      <c r="S15" s="28"/>
      <c r="T15" s="23">
        <f t="shared" si="4"/>
        <v>0</v>
      </c>
      <c r="U15" s="28"/>
      <c r="V15" s="23">
        <f t="shared" si="5"/>
        <v>0</v>
      </c>
      <c r="W15" s="28"/>
      <c r="X15" s="23">
        <f>'PLANILHA DE MATERIAL'!H54+'PLANILHA DE MAO DE OBRA'!H54</f>
        <v>32222.752254548315</v>
      </c>
      <c r="Y15" s="26"/>
      <c r="AA15" s="26">
        <f t="shared" si="0"/>
        <v>1</v>
      </c>
    </row>
    <row r="16" spans="1:27" s="25" customFormat="1" ht="12.75" customHeight="1" x14ac:dyDescent="0.2">
      <c r="A16" s="52">
        <v>10</v>
      </c>
      <c r="B16" s="21" t="str">
        <f>VLOOKUP(A16,'PLANILHA DE MATERIAL'!A12:G310,4,0)</f>
        <v>FORRO</v>
      </c>
      <c r="C16" s="22">
        <f t="shared" ca="1" si="1"/>
        <v>0.15232710295777094</v>
      </c>
      <c r="D16" s="27"/>
      <c r="E16" s="28"/>
      <c r="F16" s="23">
        <f>G16*$X16</f>
        <v>9260.878777692209</v>
      </c>
      <c r="G16" s="28">
        <v>0.4</v>
      </c>
      <c r="H16" s="23">
        <f>I16*$X16</f>
        <v>13891.318166538311</v>
      </c>
      <c r="I16" s="28">
        <v>0.6</v>
      </c>
      <c r="J16" s="27"/>
      <c r="K16" s="28"/>
      <c r="L16" s="27"/>
      <c r="M16" s="28"/>
      <c r="N16" s="23"/>
      <c r="O16" s="28"/>
      <c r="P16" s="23"/>
      <c r="Q16" s="28"/>
      <c r="R16" s="23"/>
      <c r="S16" s="28"/>
      <c r="T16" s="23">
        <f t="shared" si="4"/>
        <v>0</v>
      </c>
      <c r="U16" s="28"/>
      <c r="V16" s="23">
        <f t="shared" si="5"/>
        <v>0</v>
      </c>
      <c r="W16" s="28"/>
      <c r="X16" s="23">
        <f>'PLANILHA DE MATERIAL'!H60+'PLANILHA DE MAO DE OBRA'!H60</f>
        <v>23152.19694423052</v>
      </c>
      <c r="Y16" s="26"/>
      <c r="AA16" s="26">
        <f t="shared" si="0"/>
        <v>1</v>
      </c>
    </row>
    <row r="17" spans="1:27" s="25" customFormat="1" ht="12.75" customHeight="1" x14ac:dyDescent="0.2">
      <c r="A17" s="52">
        <v>11</v>
      </c>
      <c r="B17" s="21" t="str">
        <f>VLOOKUP(A17,'PLANILHA DE MATERIAL'!A13:G311,4,0)</f>
        <v>PINTURA INTERNA</v>
      </c>
      <c r="C17" s="22">
        <f t="shared" ca="1" si="1"/>
        <v>3.6307689806821218E-2</v>
      </c>
      <c r="D17" s="27"/>
      <c r="E17" s="28"/>
      <c r="F17" s="27"/>
      <c r="G17" s="28"/>
      <c r="H17" s="27"/>
      <c r="I17" s="28"/>
      <c r="J17" s="23">
        <f>K17*$X17</f>
        <v>1103.6811817140549</v>
      </c>
      <c r="K17" s="28">
        <v>0.2</v>
      </c>
      <c r="L17" s="23">
        <f t="shared" ref="L17:L22" si="8">M17*$X17</f>
        <v>2207.3623634281098</v>
      </c>
      <c r="M17" s="28">
        <v>0.4</v>
      </c>
      <c r="N17" s="23">
        <f>O17*$X17</f>
        <v>2207.3623634281098</v>
      </c>
      <c r="O17" s="28">
        <v>0.4</v>
      </c>
      <c r="P17" s="23"/>
      <c r="Q17" s="28"/>
      <c r="R17" s="23"/>
      <c r="S17" s="28"/>
      <c r="T17" s="23">
        <f t="shared" si="4"/>
        <v>0</v>
      </c>
      <c r="U17" s="28"/>
      <c r="V17" s="23">
        <f t="shared" si="5"/>
        <v>0</v>
      </c>
      <c r="W17" s="28"/>
      <c r="X17" s="23">
        <f>'PLANILHA DE MATERIAL'!H64+'PLANILHA DE MAO DE OBRA'!H64</f>
        <v>5518.4059085702747</v>
      </c>
      <c r="Y17" s="26"/>
      <c r="AA17" s="26">
        <f t="shared" si="0"/>
        <v>1</v>
      </c>
    </row>
    <row r="18" spans="1:27" s="25" customFormat="1" ht="12.75" customHeight="1" x14ac:dyDescent="0.2">
      <c r="A18" s="52">
        <v>12</v>
      </c>
      <c r="B18" s="21" t="str">
        <f>VLOOKUP(A18,'PLANILHA DE MATERIAL'!A14:G312,4,0)</f>
        <v>PINTURA EXTERNA</v>
      </c>
      <c r="C18" s="22">
        <f t="shared" ca="1" si="1"/>
        <v>3.2295041418885492E-2</v>
      </c>
      <c r="D18" s="27"/>
      <c r="E18" s="28"/>
      <c r="F18" s="27"/>
      <c r="G18" s="28"/>
      <c r="H18" s="27"/>
      <c r="I18" s="28"/>
      <c r="J18" s="27"/>
      <c r="K18" s="28"/>
      <c r="L18" s="23">
        <f t="shared" si="8"/>
        <v>981.70469303732648</v>
      </c>
      <c r="M18" s="28">
        <v>0.2</v>
      </c>
      <c r="N18" s="23">
        <f>O18*$X18</f>
        <v>3926.8187721493059</v>
      </c>
      <c r="O18" s="28">
        <v>0.8</v>
      </c>
      <c r="P18" s="23"/>
      <c r="Q18" s="28"/>
      <c r="R18" s="23"/>
      <c r="S18" s="28"/>
      <c r="T18" s="23">
        <f t="shared" si="4"/>
        <v>0</v>
      </c>
      <c r="U18" s="28"/>
      <c r="V18" s="23">
        <f t="shared" si="5"/>
        <v>0</v>
      </c>
      <c r="W18" s="28"/>
      <c r="X18" s="23">
        <f>'PLANILHA DE MATERIAL'!H68+'PLANILHA DE MAO DE OBRA'!H68</f>
        <v>4908.5234651866322</v>
      </c>
      <c r="Y18" s="26"/>
      <c r="AA18" s="26">
        <f>E18+G18+I18+K18+M18+W18+O18</f>
        <v>1</v>
      </c>
    </row>
    <row r="19" spans="1:27" s="25" customFormat="1" ht="12.75" customHeight="1" x14ac:dyDescent="0.2">
      <c r="A19" s="52">
        <v>13</v>
      </c>
      <c r="B19" s="21" t="str">
        <f>VLOOKUP(A19,'PLANILHA DE MATERIAL'!A15:G313,4,0)</f>
        <v>ELÉTRICA</v>
      </c>
      <c r="C19" s="22">
        <f t="shared" ca="1" si="1"/>
        <v>8.128680944419106E-2</v>
      </c>
      <c r="D19" s="23">
        <f>E19*$X19</f>
        <v>2470.9564938575372</v>
      </c>
      <c r="E19" s="28">
        <v>0.2</v>
      </c>
      <c r="F19" s="23">
        <f>G19*$X19</f>
        <v>7412.8694815726112</v>
      </c>
      <c r="G19" s="28">
        <v>0.6</v>
      </c>
      <c r="H19" s="27"/>
      <c r="I19" s="28"/>
      <c r="J19" s="23">
        <f t="shared" ref="J19:J20" si="9">K19*$X19</f>
        <v>2470.9564938575372</v>
      </c>
      <c r="K19" s="28">
        <v>0.2</v>
      </c>
      <c r="L19" s="23">
        <f t="shared" si="8"/>
        <v>0</v>
      </c>
      <c r="M19" s="28"/>
      <c r="N19" s="23"/>
      <c r="O19" s="28"/>
      <c r="P19" s="23"/>
      <c r="Q19" s="28"/>
      <c r="R19" s="23"/>
      <c r="S19" s="28"/>
      <c r="T19" s="23">
        <f t="shared" si="4"/>
        <v>0</v>
      </c>
      <c r="U19" s="28"/>
      <c r="V19" s="23">
        <f t="shared" si="5"/>
        <v>0</v>
      </c>
      <c r="W19" s="28"/>
      <c r="X19" s="23">
        <f>'PLANILHA DE MATERIAL'!H73+'PLANILHA DE MAO DE OBRA'!H73</f>
        <v>12354.782469287686</v>
      </c>
      <c r="Y19" s="26"/>
      <c r="AA19" s="26">
        <f t="shared" ref="AA19:AA22" si="10">E19+G19+I19+K19+M19+W19+O19</f>
        <v>1</v>
      </c>
    </row>
    <row r="20" spans="1:27" s="25" customFormat="1" ht="12.75" customHeight="1" x14ac:dyDescent="0.2">
      <c r="A20" s="52">
        <v>14</v>
      </c>
      <c r="B20" s="21" t="str">
        <f>VLOOKUP(A20,'PLANILHA DE MATERIAL'!A16:G314,4,0)</f>
        <v>LOUÇAS E METAIS</v>
      </c>
      <c r="C20" s="22">
        <f t="shared" ca="1" si="1"/>
        <v>6.8595119880403444E-3</v>
      </c>
      <c r="D20" s="23">
        <f>E20*$X20</f>
        <v>208.51545050711999</v>
      </c>
      <c r="E20" s="28">
        <v>0.2</v>
      </c>
      <c r="F20" s="23">
        <f>G20*$X20</f>
        <v>625.54635152135995</v>
      </c>
      <c r="G20" s="28">
        <v>0.6</v>
      </c>
      <c r="H20" s="27"/>
      <c r="I20" s="28"/>
      <c r="J20" s="23">
        <f t="shared" si="9"/>
        <v>208.51545050711999</v>
      </c>
      <c r="K20" s="28">
        <v>0.2</v>
      </c>
      <c r="L20" s="23">
        <f t="shared" si="8"/>
        <v>0</v>
      </c>
      <c r="M20" s="28"/>
      <c r="N20" s="23"/>
      <c r="O20" s="28"/>
      <c r="P20" s="23"/>
      <c r="Q20" s="28"/>
      <c r="R20" s="23"/>
      <c r="S20" s="28"/>
      <c r="T20" s="23">
        <f t="shared" si="4"/>
        <v>0</v>
      </c>
      <c r="U20" s="28"/>
      <c r="V20" s="23">
        <f t="shared" si="5"/>
        <v>0</v>
      </c>
      <c r="W20" s="28"/>
      <c r="X20" s="23">
        <f>'PLANILHA DE MATERIAL'!H99+'PLANILHA DE MAO DE OBRA'!H99</f>
        <v>1042.5772525355999</v>
      </c>
      <c r="Y20" s="26"/>
      <c r="AA20" s="26">
        <f t="shared" si="10"/>
        <v>1</v>
      </c>
    </row>
    <row r="21" spans="1:27" s="25" customFormat="1" ht="12.75" customHeight="1" x14ac:dyDescent="0.2">
      <c r="A21" s="52">
        <v>15</v>
      </c>
      <c r="B21" s="21" t="str">
        <f>VLOOKUP(A21,'PLANILHA DE MATERIAL'!A17:G315,4,0)</f>
        <v>HIDROSSANITÁRIO</v>
      </c>
      <c r="C21" s="22">
        <f t="shared" ca="1" si="1"/>
        <v>3.7991921194406857E-2</v>
      </c>
      <c r="D21" s="27"/>
      <c r="E21" s="28"/>
      <c r="F21" s="27"/>
      <c r="G21" s="28"/>
      <c r="H21" s="27"/>
      <c r="I21" s="28"/>
      <c r="J21" s="27"/>
      <c r="K21" s="28"/>
      <c r="L21" s="23">
        <f t="shared" si="8"/>
        <v>2887.196121711972</v>
      </c>
      <c r="M21" s="28">
        <v>0.5</v>
      </c>
      <c r="N21" s="23">
        <f>O21*$X21</f>
        <v>2887.196121711972</v>
      </c>
      <c r="O21" s="28">
        <v>0.5</v>
      </c>
      <c r="P21" s="23"/>
      <c r="Q21" s="28"/>
      <c r="R21" s="23"/>
      <c r="S21" s="28"/>
      <c r="T21" s="23">
        <f t="shared" si="4"/>
        <v>0</v>
      </c>
      <c r="U21" s="28"/>
      <c r="V21" s="23">
        <f t="shared" si="5"/>
        <v>0</v>
      </c>
      <c r="W21" s="28"/>
      <c r="X21" s="23">
        <f>'PLANILHA DE MATERIAL'!H104+'PLANILHA DE MAO DE OBRA'!H104</f>
        <v>5774.3922434239439</v>
      </c>
      <c r="Y21" s="26"/>
      <c r="AA21" s="26">
        <f t="shared" si="10"/>
        <v>1</v>
      </c>
    </row>
    <row r="22" spans="1:27" s="25" customFormat="1" ht="12.75" customHeight="1" x14ac:dyDescent="0.2">
      <c r="A22" s="52">
        <v>16</v>
      </c>
      <c r="B22" s="21" t="str">
        <f>VLOOKUP(A22,'PLANILHA DE MATERIAL'!A18:G316,4,0)</f>
        <v>SERVIÇOS FINAIS</v>
      </c>
      <c r="C22" s="22">
        <f t="shared" ca="1" si="1"/>
        <v>2.4423819271233816E-2</v>
      </c>
      <c r="D22" s="27"/>
      <c r="E22" s="28"/>
      <c r="F22" s="27"/>
      <c r="G22" s="28"/>
      <c r="H22" s="27"/>
      <c r="I22" s="28"/>
      <c r="J22" s="27"/>
      <c r="K22" s="28"/>
      <c r="L22" s="23">
        <f t="shared" si="8"/>
        <v>2969.7411053877113</v>
      </c>
      <c r="M22" s="28">
        <v>0.8</v>
      </c>
      <c r="N22" s="23">
        <f>O22*$X22</f>
        <v>742.43527634692782</v>
      </c>
      <c r="O22" s="28">
        <v>0.2</v>
      </c>
      <c r="P22" s="23"/>
      <c r="Q22" s="28"/>
      <c r="R22" s="23"/>
      <c r="S22" s="28"/>
      <c r="T22" s="23">
        <f t="shared" si="4"/>
        <v>0</v>
      </c>
      <c r="U22" s="28"/>
      <c r="V22" s="23">
        <f t="shared" si="5"/>
        <v>0</v>
      </c>
      <c r="W22" s="28"/>
      <c r="X22" s="23">
        <f>'PLANILHA DE MATERIAL'!H125+'PLANILHA DE MAO DE OBRA'!H125</f>
        <v>3712.1763817346391</v>
      </c>
      <c r="Y22" s="26"/>
      <c r="AA22" s="26">
        <f t="shared" si="10"/>
        <v>1</v>
      </c>
    </row>
    <row r="23" spans="1:27" s="25" customFormat="1" ht="12.75" customHeight="1" x14ac:dyDescent="0.2">
      <c r="A23" s="29"/>
      <c r="B23" s="30"/>
      <c r="C23" s="31">
        <f ca="1">IFERROR(X23/$X$27,0)</f>
        <v>0</v>
      </c>
      <c r="D23" s="27" t="str">
        <f t="shared" ref="D23:D26" si="11">IF(B23&lt;&gt;"",E23*X23," ")</f>
        <v xml:space="preserve"> </v>
      </c>
      <c r="E23" s="28"/>
      <c r="F23" s="27"/>
      <c r="G23" s="28"/>
      <c r="H23" s="27"/>
      <c r="I23" s="28"/>
      <c r="J23" s="27"/>
      <c r="K23" s="28"/>
      <c r="L23" s="27"/>
      <c r="M23" s="28"/>
      <c r="N23" s="23"/>
      <c r="O23" s="28"/>
      <c r="P23" s="23"/>
      <c r="Q23" s="28"/>
      <c r="R23" s="23"/>
      <c r="S23" s="28"/>
      <c r="T23" s="23" t="str">
        <f t="shared" si="4"/>
        <v xml:space="preserve"> </v>
      </c>
      <c r="U23" s="28"/>
      <c r="V23" s="23" t="str">
        <f t="shared" si="5"/>
        <v xml:space="preserve"> </v>
      </c>
      <c r="W23" s="28"/>
      <c r="X23" s="27" t="str">
        <f>(IF(B23&lt;&gt;"",#REF!*(1+#REF!)," "))</f>
        <v xml:space="preserve"> </v>
      </c>
      <c r="AA23" s="26"/>
    </row>
    <row r="24" spans="1:27" s="25" customFormat="1" ht="12.75" customHeight="1" x14ac:dyDescent="0.2">
      <c r="A24" s="29"/>
      <c r="B24" s="30"/>
      <c r="C24" s="31">
        <f ca="1">IFERROR(X24/$X$27,0)</f>
        <v>0</v>
      </c>
      <c r="D24" s="27" t="str">
        <f t="shared" si="11"/>
        <v xml:space="preserve"> </v>
      </c>
      <c r="E24" s="28"/>
      <c r="F24" s="27"/>
      <c r="G24" s="28"/>
      <c r="H24" s="27"/>
      <c r="I24" s="28"/>
      <c r="J24" s="27"/>
      <c r="K24" s="28"/>
      <c r="L24" s="27"/>
      <c r="M24" s="28"/>
      <c r="N24" s="23"/>
      <c r="O24" s="28"/>
      <c r="P24" s="23"/>
      <c r="Q24" s="28"/>
      <c r="R24" s="23"/>
      <c r="S24" s="28"/>
      <c r="T24" s="23" t="str">
        <f t="shared" si="4"/>
        <v xml:space="preserve"> </v>
      </c>
      <c r="U24" s="28"/>
      <c r="V24" s="23" t="str">
        <f t="shared" si="5"/>
        <v xml:space="preserve"> </v>
      </c>
      <c r="W24" s="28"/>
      <c r="X24" s="27" t="str">
        <f>(IF(B24&lt;&gt;"",#REF!*(1+#REF!)," "))</f>
        <v xml:space="preserve"> </v>
      </c>
      <c r="AA24" s="26"/>
    </row>
    <row r="25" spans="1:27" s="25" customFormat="1" ht="12.75" customHeight="1" x14ac:dyDescent="0.2">
      <c r="A25" s="29"/>
      <c r="B25" s="30"/>
      <c r="C25" s="31">
        <f ca="1">IFERROR(X25/$X$27,0)</f>
        <v>0</v>
      </c>
      <c r="D25" s="27" t="str">
        <f t="shared" si="11"/>
        <v xml:space="preserve"> </v>
      </c>
      <c r="E25" s="28"/>
      <c r="F25" s="27" t="str">
        <f t="shared" si="6"/>
        <v xml:space="preserve"> </v>
      </c>
      <c r="G25" s="28"/>
      <c r="H25" s="27" t="str">
        <f t="shared" ref="H25:H26" si="12">IF(B25&lt;&gt;"",I25*X25," ")</f>
        <v xml:space="preserve"> </v>
      </c>
      <c r="I25" s="28"/>
      <c r="J25" s="27"/>
      <c r="K25" s="28"/>
      <c r="L25" s="27"/>
      <c r="M25" s="28"/>
      <c r="N25" s="23"/>
      <c r="O25" s="28"/>
      <c r="P25" s="23"/>
      <c r="Q25" s="28"/>
      <c r="R25" s="23"/>
      <c r="S25" s="28"/>
      <c r="T25" s="23" t="str">
        <f t="shared" si="4"/>
        <v xml:space="preserve"> </v>
      </c>
      <c r="U25" s="28"/>
      <c r="V25" s="23" t="str">
        <f t="shared" si="5"/>
        <v xml:space="preserve"> </v>
      </c>
      <c r="W25" s="28"/>
      <c r="X25" s="27" t="str">
        <f>(IF(B25&lt;&gt;"",#REF!*(1+#REF!)," "))</f>
        <v xml:space="preserve"> </v>
      </c>
      <c r="AA25" s="26">
        <f>E25+G25+I25+K25+M25+W25</f>
        <v>0</v>
      </c>
    </row>
    <row r="26" spans="1:27" s="25" customFormat="1" ht="12.75" customHeight="1" thickBot="1" x14ac:dyDescent="0.25">
      <c r="A26" s="32"/>
      <c r="B26" s="30"/>
      <c r="C26" s="31">
        <f ca="1">IFERROR(X26/$X$27,0)</f>
        <v>0</v>
      </c>
      <c r="D26" s="27" t="str">
        <f t="shared" si="11"/>
        <v xml:space="preserve"> </v>
      </c>
      <c r="E26" s="28"/>
      <c r="F26" s="27" t="str">
        <f t="shared" si="6"/>
        <v xml:space="preserve"> </v>
      </c>
      <c r="G26" s="28"/>
      <c r="H26" s="27" t="str">
        <f t="shared" si="12"/>
        <v xml:space="preserve"> </v>
      </c>
      <c r="I26" s="28"/>
      <c r="J26" s="27"/>
      <c r="K26" s="28"/>
      <c r="L26" s="27" t="str">
        <f t="shared" ref="L26" si="13">IF(B26&lt;&gt;"",M26*X26," ")</f>
        <v xml:space="preserve"> </v>
      </c>
      <c r="M26" s="28"/>
      <c r="N26" s="23" t="str">
        <f t="shared" ref="N26" si="14">IF(B26&lt;&gt;"",O26*X26," ")</f>
        <v xml:space="preserve"> </v>
      </c>
      <c r="O26" s="28"/>
      <c r="P26" s="23"/>
      <c r="Q26" s="28"/>
      <c r="R26" s="23"/>
      <c r="S26" s="28"/>
      <c r="T26" s="23" t="str">
        <f t="shared" si="4"/>
        <v xml:space="preserve"> </v>
      </c>
      <c r="U26" s="28"/>
      <c r="V26" s="23" t="str">
        <f t="shared" si="5"/>
        <v xml:space="preserve"> </v>
      </c>
      <c r="W26" s="28"/>
      <c r="X26" s="27" t="str">
        <f>(IF(B26&lt;&gt;"",#REF!*(1+#REF!)," "))</f>
        <v xml:space="preserve"> </v>
      </c>
      <c r="AA26" s="26"/>
    </row>
    <row r="27" spans="1:27" ht="12.75" customHeight="1" x14ac:dyDescent="0.25">
      <c r="A27" s="151" t="s">
        <v>173</v>
      </c>
      <c r="B27" s="151"/>
      <c r="C27" s="33">
        <f ca="1">SUMIF(C7:C25,"&gt;0",C7:C25)</f>
        <v>1.0000000000000002</v>
      </c>
      <c r="D27" s="34">
        <f>SUMIF(D7:D25,"&gt;0",D7:D25)</f>
        <v>11806.406503799313</v>
      </c>
      <c r="E27" s="35">
        <f ca="1">IF($X$27=0,0,D27/$X$27)</f>
        <v>7.7678835550580486E-2</v>
      </c>
      <c r="F27" s="34">
        <f>SUMIF(F7:F25,"&gt;0",F7:F25)</f>
        <v>21717.979278450293</v>
      </c>
      <c r="G27" s="35">
        <f ca="1">IF($X$27=0,0,F27/$X$27)</f>
        <v>0.1428908398435009</v>
      </c>
      <c r="H27" s="34">
        <f>SUMIF(H7:H25,"&gt;0",H7:H25)</f>
        <v>26820.823206854075</v>
      </c>
      <c r="I27" s="35">
        <f ca="1">IF($X$27=0,0,H27/$X$27)</f>
        <v>0.17646438944364373</v>
      </c>
      <c r="J27" s="34">
        <f>SUMIF(J7:J25,"&gt;0",J7:J25)</f>
        <v>34644.68326533751</v>
      </c>
      <c r="K27" s="35">
        <f ca="1">IF($X$27=0,0,J27/$X$27)</f>
        <v>0.22794053831740271</v>
      </c>
      <c r="L27" s="34">
        <f>SUMIF(L7:L25,"&gt;0",L7:L25)</f>
        <v>37569.473249138231</v>
      </c>
      <c r="M27" s="35">
        <f ca="1">IF($X$27=0,0,L27/$X$27)</f>
        <v>0.24718384322127249</v>
      </c>
      <c r="N27" s="34">
        <f>SUMIF(N7:N25,"&gt;0",N7:N25)</f>
        <v>19430.638210000812</v>
      </c>
      <c r="O27" s="35">
        <f ca="1">IF($X$27=0,0,N27/$X$27)</f>
        <v>0.12784155362359992</v>
      </c>
      <c r="P27" s="34">
        <f>SUMIF(P7:P25,"&gt;0",P7:P25)</f>
        <v>0</v>
      </c>
      <c r="Q27" s="35">
        <f ca="1">IF($X$27=0,0,P27/$X$27)</f>
        <v>0</v>
      </c>
      <c r="R27" s="34">
        <f>SUMIF(R7:R25,"&gt;0",R7:R25)</f>
        <v>0</v>
      </c>
      <c r="S27" s="35">
        <f ca="1">IF($X$27=0,0,R27/$X$27)</f>
        <v>0</v>
      </c>
      <c r="T27" s="34">
        <f>SUMIF(T7:T25,"&gt;0",T7:T25)</f>
        <v>0</v>
      </c>
      <c r="U27" s="35">
        <f ca="1">IF($X$27=0,0,T27/$X$27)</f>
        <v>0</v>
      </c>
      <c r="V27" s="34">
        <f>SUMIF(V7:V25,"&gt;0",V7:V25)</f>
        <v>0</v>
      </c>
      <c r="W27" s="35">
        <f ca="1">IF($X$27=0,0,V27/$X$27)</f>
        <v>0</v>
      </c>
      <c r="X27" s="34">
        <f ca="1">SUMIF(X7:X26,"&gt;0",X7:X25)</f>
        <v>151990.0037135802</v>
      </c>
      <c r="AA27" s="26">
        <f ca="1">E27+G27+I27+K27+M27+W27</f>
        <v>0.87215844637640039</v>
      </c>
    </row>
    <row r="28" spans="1:27" ht="12.75" customHeight="1" x14ac:dyDescent="0.25">
      <c r="A28" s="160" t="s">
        <v>174</v>
      </c>
      <c r="B28" s="161"/>
      <c r="C28" s="36"/>
      <c r="D28" s="152" t="str">
        <f>IF($C$28&lt;&gt;"",(1-$C$29)*D$27," ")</f>
        <v xml:space="preserve"> </v>
      </c>
      <c r="E28" s="154">
        <f ca="1">E27</f>
        <v>7.7678835550580486E-2</v>
      </c>
      <c r="F28" s="152" t="str">
        <f>IF($C$28&lt;&gt;"",(1-$C$29)*F$27," ")</f>
        <v xml:space="preserve"> </v>
      </c>
      <c r="G28" s="154">
        <f ca="1">G27</f>
        <v>0.1428908398435009</v>
      </c>
      <c r="H28" s="152" t="str">
        <f>IF($C$28&lt;&gt;"",(1-$C$29)*H$27," ")</f>
        <v xml:space="preserve"> </v>
      </c>
      <c r="I28" s="154">
        <f ca="1">I27</f>
        <v>0.17646438944364373</v>
      </c>
      <c r="J28" s="152" t="str">
        <f>IF($C$28&lt;&gt;"",(1-$C$29)*J$27," ")</f>
        <v xml:space="preserve"> </v>
      </c>
      <c r="K28" s="154">
        <f ca="1">K27</f>
        <v>0.22794053831740271</v>
      </c>
      <c r="L28" s="152" t="str">
        <f>IF($C$28&lt;&gt;"",(1-$C$29)*L$27," ")</f>
        <v xml:space="preserve"> </v>
      </c>
      <c r="M28" s="154">
        <f ca="1">M27</f>
        <v>0.24718384322127249</v>
      </c>
      <c r="N28" s="152" t="str">
        <f>IF($C$28&lt;&gt;"",(1-$C$29)*N$27," ")</f>
        <v xml:space="preserve"> </v>
      </c>
      <c r="O28" s="154">
        <f ca="1">O27</f>
        <v>0.12784155362359992</v>
      </c>
      <c r="P28" s="152" t="str">
        <f>IF($C$28&lt;&gt;"",(1-$C$29)*P$27," ")</f>
        <v xml:space="preserve"> </v>
      </c>
      <c r="Q28" s="154">
        <f ca="1">Q27</f>
        <v>0</v>
      </c>
      <c r="R28" s="152" t="str">
        <f>IF($C$28&lt;&gt;"",(1-$C$29)*R$27," ")</f>
        <v xml:space="preserve"> </v>
      </c>
      <c r="S28" s="154">
        <f ca="1">S27</f>
        <v>0</v>
      </c>
      <c r="T28" s="152" t="str">
        <f>IF($C$28&lt;&gt;"",(1-$C$29)*T$27," ")</f>
        <v xml:space="preserve"> </v>
      </c>
      <c r="U28" s="154">
        <f ca="1">U27</f>
        <v>0</v>
      </c>
      <c r="V28" s="152" t="str">
        <f>IF($C$28&lt;&gt;"",(1-$C$29)*V$27," ")</f>
        <v xml:space="preserve"> </v>
      </c>
      <c r="W28" s="154">
        <f ca="1">W27</f>
        <v>0</v>
      </c>
      <c r="X28" s="157" t="str">
        <f>IF(C28&lt;&gt;"",D28+F28+H28+J28+L28+V28," ")</f>
        <v xml:space="preserve"> </v>
      </c>
    </row>
    <row r="29" spans="1:27" ht="14.1" customHeight="1" x14ac:dyDescent="0.25">
      <c r="A29" s="159" t="s">
        <v>175</v>
      </c>
      <c r="B29" s="159"/>
      <c r="C29" s="37" t="str">
        <f>IF(C28&lt;&gt;"",(1-(C28/X27))," ")</f>
        <v xml:space="preserve"> </v>
      </c>
      <c r="D29" s="153"/>
      <c r="E29" s="155"/>
      <c r="F29" s="153"/>
      <c r="G29" s="155"/>
      <c r="H29" s="153"/>
      <c r="I29" s="155"/>
      <c r="J29" s="153"/>
      <c r="K29" s="155"/>
      <c r="L29" s="153"/>
      <c r="M29" s="155"/>
      <c r="N29" s="153"/>
      <c r="O29" s="155"/>
      <c r="P29" s="153"/>
      <c r="Q29" s="155"/>
      <c r="R29" s="153"/>
      <c r="S29" s="155"/>
      <c r="T29" s="153"/>
      <c r="U29" s="155"/>
      <c r="V29" s="153"/>
      <c r="W29" s="155"/>
      <c r="X29" s="158"/>
    </row>
    <row r="30" spans="1:27" s="41" customFormat="1" ht="24.95" customHeight="1" thickBot="1" x14ac:dyDescent="0.25">
      <c r="A30" s="156" t="s">
        <v>176</v>
      </c>
      <c r="B30" s="156"/>
      <c r="C30" s="38"/>
      <c r="D30" s="39">
        <f>IF(C28&lt;&gt;"",D28,D27)</f>
        <v>11806.406503799313</v>
      </c>
      <c r="E30" s="38">
        <f ca="1">E28</f>
        <v>7.7678835550580486E-2</v>
      </c>
      <c r="F30" s="39">
        <f>IF(C28&lt;&gt;"",F28+D30,D30+F27)</f>
        <v>33524.385782249607</v>
      </c>
      <c r="G30" s="38">
        <f ca="1">G28+E30</f>
        <v>0.2205696753940814</v>
      </c>
      <c r="H30" s="39">
        <f>IF(C28&lt;&gt;"",F30+H28,F30+H27)</f>
        <v>60345.208989103681</v>
      </c>
      <c r="I30" s="38">
        <f ca="1">I28+G30</f>
        <v>0.39703406483772513</v>
      </c>
      <c r="J30" s="39">
        <f>IF(C28&lt;&gt;"",H30+J28,H30+J27)</f>
        <v>94989.892254441191</v>
      </c>
      <c r="K30" s="38">
        <f ca="1">K28+I30</f>
        <v>0.62497460315512787</v>
      </c>
      <c r="L30" s="39">
        <f>IF(C28&lt;&gt;"",J30+L28,J30+L27)</f>
        <v>132559.36550357944</v>
      </c>
      <c r="M30" s="38">
        <f ca="1">M28+K30</f>
        <v>0.87215844637640039</v>
      </c>
      <c r="N30" s="39">
        <f>N27+L30</f>
        <v>151990.00371358026</v>
      </c>
      <c r="O30" s="38">
        <f ca="1">O28+M30</f>
        <v>1.0000000000000002</v>
      </c>
      <c r="P30" s="39">
        <f>P27+N30</f>
        <v>151990.00371358026</v>
      </c>
      <c r="Q30" s="38">
        <f ca="1">Q28+O30</f>
        <v>1.0000000000000002</v>
      </c>
      <c r="R30" s="39">
        <f>R27+P30</f>
        <v>151990.00371358026</v>
      </c>
      <c r="S30" s="38">
        <f ca="1">S28+Q30</f>
        <v>1.0000000000000002</v>
      </c>
      <c r="T30" s="39">
        <f>T27+R30</f>
        <v>151990.00371358026</v>
      </c>
      <c r="U30" s="38">
        <f ca="1">U28+K30</f>
        <v>0.62497460315512787</v>
      </c>
      <c r="V30" s="39">
        <f>V27+T30</f>
        <v>151990.00371358026</v>
      </c>
      <c r="W30" s="38">
        <f ca="1">W28+M30</f>
        <v>0.87215844637640039</v>
      </c>
      <c r="X30" s="40"/>
    </row>
    <row r="31" spans="1:27" ht="12.6" customHeight="1" x14ac:dyDescent="0.25">
      <c r="A31" s="42"/>
      <c r="B31" s="43"/>
      <c r="C31" s="44"/>
      <c r="D31" s="45"/>
      <c r="E31" s="46"/>
      <c r="F31" s="45"/>
      <c r="G31" s="46"/>
      <c r="H31" s="45"/>
      <c r="I31" s="46"/>
      <c r="J31" s="45"/>
      <c r="K31" s="46"/>
      <c r="L31" s="45"/>
      <c r="M31" s="46"/>
      <c r="N31" s="46"/>
      <c r="O31" s="46"/>
      <c r="P31" s="46"/>
      <c r="Q31" s="46"/>
      <c r="R31" s="46"/>
      <c r="S31" s="46"/>
      <c r="T31" s="46"/>
      <c r="U31" s="46"/>
      <c r="V31" s="45"/>
      <c r="W31" s="46"/>
    </row>
    <row r="32" spans="1:27" ht="12.6" customHeight="1" x14ac:dyDescent="0.25">
      <c r="A32" s="42"/>
      <c r="B32" s="95"/>
      <c r="C32" s="96"/>
      <c r="D32" s="96"/>
      <c r="E32" s="96"/>
      <c r="F32" s="96"/>
      <c r="G32" s="96"/>
      <c r="H32" s="96"/>
      <c r="I32" s="96"/>
      <c r="J32" s="96"/>
      <c r="K32" s="96"/>
      <c r="L32" s="96"/>
      <c r="M32" s="96"/>
      <c r="N32" s="96"/>
      <c r="O32" s="96"/>
      <c r="P32" s="96"/>
      <c r="Q32" s="96"/>
      <c r="R32" s="96"/>
      <c r="S32" s="96"/>
      <c r="T32" s="96"/>
      <c r="U32" s="96"/>
      <c r="V32" s="96"/>
      <c r="W32" s="96"/>
      <c r="X32" s="96"/>
    </row>
    <row r="33" spans="1:24" ht="12.6" customHeight="1" x14ac:dyDescent="0.25">
      <c r="A33" s="42"/>
      <c r="B33" s="70"/>
      <c r="C33" s="70"/>
      <c r="D33" s="70" t="s">
        <v>391</v>
      </c>
      <c r="E33" s="70"/>
      <c r="F33" s="70"/>
      <c r="G33" s="70"/>
      <c r="H33" s="70"/>
      <c r="I33" s="96"/>
      <c r="J33" s="96"/>
      <c r="K33" s="96"/>
      <c r="L33" s="96"/>
      <c r="M33" s="96"/>
      <c r="N33" s="96"/>
      <c r="O33" s="96"/>
      <c r="P33" s="96"/>
      <c r="Q33" s="96"/>
      <c r="R33" s="96"/>
      <c r="S33" s="96"/>
      <c r="T33" s="96"/>
      <c r="U33" s="96"/>
      <c r="V33" s="96"/>
      <c r="W33" s="96"/>
      <c r="X33" s="96"/>
    </row>
    <row r="34" spans="1:24" ht="12.6" customHeight="1" x14ac:dyDescent="0.25">
      <c r="A34" s="42"/>
      <c r="B34" s="92"/>
      <c r="C34" s="70"/>
      <c r="D34" s="70"/>
      <c r="E34" s="70"/>
      <c r="F34" s="70"/>
      <c r="G34" s="70"/>
      <c r="H34" s="70"/>
      <c r="I34" s="96"/>
      <c r="J34" s="96"/>
      <c r="K34" s="96"/>
      <c r="L34" s="96"/>
      <c r="M34" s="96"/>
      <c r="N34" s="96"/>
      <c r="O34" s="96"/>
      <c r="P34" s="96"/>
      <c r="Q34" s="96"/>
      <c r="R34" s="96"/>
      <c r="S34" s="96"/>
      <c r="T34" s="96"/>
      <c r="U34" s="96"/>
      <c r="V34" s="96"/>
      <c r="W34" s="96"/>
      <c r="X34" s="96"/>
    </row>
    <row r="35" spans="1:24" ht="12.6" customHeight="1" x14ac:dyDescent="0.25">
      <c r="A35" s="42"/>
      <c r="B35" s="93" t="s">
        <v>383</v>
      </c>
      <c r="C35" s="70"/>
      <c r="D35" s="70"/>
      <c r="E35" s="70"/>
      <c r="F35" s="70"/>
      <c r="G35" s="70"/>
      <c r="H35" s="70"/>
      <c r="I35" s="97"/>
      <c r="J35" s="97"/>
      <c r="K35" s="97"/>
      <c r="L35" s="97"/>
      <c r="M35" s="97"/>
      <c r="N35" s="97"/>
      <c r="O35" s="97"/>
      <c r="P35" s="97"/>
      <c r="Q35" s="97"/>
      <c r="R35" s="97"/>
      <c r="S35" s="97"/>
      <c r="T35" s="97"/>
      <c r="U35" s="97"/>
      <c r="V35" s="97"/>
      <c r="W35" s="97"/>
      <c r="X35" s="97"/>
    </row>
    <row r="36" spans="1:24" ht="12.6" customHeight="1" x14ac:dyDescent="0.25">
      <c r="A36" s="42"/>
      <c r="B36" s="94" t="s">
        <v>384</v>
      </c>
      <c r="C36" s="70"/>
      <c r="D36" s="70"/>
      <c r="E36" s="70"/>
      <c r="F36" s="70"/>
      <c r="G36" s="70"/>
      <c r="H36" s="70"/>
      <c r="I36" s="97"/>
      <c r="J36" s="97"/>
      <c r="K36" s="97"/>
      <c r="L36" s="97"/>
      <c r="M36" s="97"/>
      <c r="N36" s="97"/>
      <c r="O36" s="97"/>
      <c r="P36" s="97"/>
      <c r="Q36" s="97"/>
      <c r="R36" s="97"/>
      <c r="S36" s="97"/>
      <c r="T36" s="97"/>
      <c r="U36" s="97"/>
      <c r="V36" s="97"/>
      <c r="W36" s="97"/>
      <c r="X36" s="97"/>
    </row>
    <row r="37" spans="1:24" ht="12.6" customHeight="1" x14ac:dyDescent="0.25">
      <c r="A37" s="42"/>
      <c r="B37" s="94" t="s">
        <v>385</v>
      </c>
      <c r="C37" s="70"/>
      <c r="D37" s="70"/>
      <c r="E37" s="70"/>
      <c r="F37" s="70"/>
      <c r="G37" s="70"/>
      <c r="H37" s="70"/>
      <c r="I37" s="97"/>
      <c r="J37" s="97"/>
      <c r="K37" s="97"/>
      <c r="L37" s="97"/>
      <c r="M37" s="97"/>
      <c r="N37" s="97"/>
      <c r="O37" s="97"/>
      <c r="P37" s="97"/>
      <c r="Q37" s="97"/>
      <c r="R37" s="97"/>
      <c r="S37" s="97"/>
      <c r="T37" s="97"/>
      <c r="U37" s="97"/>
      <c r="V37" s="97"/>
      <c r="W37" s="97"/>
      <c r="X37" s="97"/>
    </row>
    <row r="38" spans="1:24" ht="12.6" customHeight="1" x14ac:dyDescent="0.25">
      <c r="A38" s="42"/>
      <c r="B38" s="94" t="s">
        <v>386</v>
      </c>
      <c r="C38" s="70"/>
      <c r="D38" s="70"/>
      <c r="E38" s="70"/>
      <c r="F38" s="70"/>
      <c r="G38" s="70"/>
      <c r="H38" s="70"/>
      <c r="I38" s="97"/>
      <c r="J38" s="97"/>
      <c r="K38" s="97"/>
      <c r="L38" s="97"/>
      <c r="M38" s="97"/>
      <c r="N38" s="97"/>
      <c r="O38" s="97"/>
      <c r="P38" s="97"/>
      <c r="Q38" s="97"/>
      <c r="R38" s="97"/>
      <c r="S38" s="97"/>
      <c r="T38" s="97"/>
      <c r="U38" s="97"/>
      <c r="V38" s="97"/>
      <c r="W38" s="97"/>
      <c r="X38" s="97"/>
    </row>
    <row r="39" spans="1:24" ht="12.6" customHeight="1" x14ac:dyDescent="0.25">
      <c r="A39" s="42"/>
      <c r="B39" s="94" t="s">
        <v>387</v>
      </c>
      <c r="C39" s="70"/>
      <c r="D39" s="70"/>
      <c r="E39" s="70"/>
      <c r="F39" s="70"/>
      <c r="G39" s="70"/>
      <c r="H39" s="70"/>
      <c r="I39" s="49"/>
      <c r="J39" s="48"/>
      <c r="K39" s="49"/>
      <c r="L39" s="48"/>
      <c r="M39" s="49"/>
      <c r="N39" s="49"/>
      <c r="O39" s="49"/>
      <c r="P39" s="49"/>
      <c r="Q39" s="49"/>
      <c r="R39" s="49"/>
      <c r="S39" s="49"/>
      <c r="T39" s="49"/>
      <c r="U39" s="49"/>
      <c r="V39" s="48"/>
      <c r="W39" s="49"/>
    </row>
    <row r="40" spans="1:24" x14ac:dyDescent="0.25">
      <c r="B40" s="94" t="s">
        <v>388</v>
      </c>
      <c r="C40" s="70"/>
      <c r="D40" s="70"/>
      <c r="E40" s="70"/>
      <c r="F40" s="70"/>
      <c r="G40" s="70"/>
      <c r="H40" s="70"/>
    </row>
    <row r="41" spans="1:24" x14ac:dyDescent="0.25">
      <c r="B41" s="94" t="s">
        <v>389</v>
      </c>
      <c r="C41" s="70"/>
      <c r="D41" s="70"/>
      <c r="E41" s="70"/>
      <c r="F41" s="70"/>
      <c r="G41" s="70"/>
      <c r="H41" s="70"/>
    </row>
    <row r="42" spans="1:24" x14ac:dyDescent="0.25">
      <c r="B42" s="94" t="s">
        <v>390</v>
      </c>
      <c r="C42" s="70"/>
      <c r="D42" s="70"/>
      <c r="E42" s="70"/>
      <c r="F42" s="70"/>
      <c r="G42" s="70"/>
      <c r="H42" s="70"/>
    </row>
  </sheetData>
  <mergeCells count="55">
    <mergeCell ref="A30:B30"/>
    <mergeCell ref="U28:U29"/>
    <mergeCell ref="V28:V29"/>
    <mergeCell ref="W28:W29"/>
    <mergeCell ref="X28:X29"/>
    <mergeCell ref="A29:B29"/>
    <mergeCell ref="O28:O29"/>
    <mergeCell ref="P28:P29"/>
    <mergeCell ref="Q28:Q29"/>
    <mergeCell ref="R28:R29"/>
    <mergeCell ref="S28:S29"/>
    <mergeCell ref="T28:T29"/>
    <mergeCell ref="I28:I29"/>
    <mergeCell ref="A28:B28"/>
    <mergeCell ref="T4:T6"/>
    <mergeCell ref="U4:U6"/>
    <mergeCell ref="D28:D29"/>
    <mergeCell ref="E28:E29"/>
    <mergeCell ref="F28:F29"/>
    <mergeCell ref="G28:G29"/>
    <mergeCell ref="H28:H29"/>
    <mergeCell ref="J28:J29"/>
    <mergeCell ref="K28:K29"/>
    <mergeCell ref="L28:L29"/>
    <mergeCell ref="M28:M29"/>
    <mergeCell ref="N28:N29"/>
    <mergeCell ref="W4:W6"/>
    <mergeCell ref="A27:B27"/>
    <mergeCell ref="M4:M6"/>
    <mergeCell ref="N4:N6"/>
    <mergeCell ref="O4:O6"/>
    <mergeCell ref="P4:P6"/>
    <mergeCell ref="Q4:Q6"/>
    <mergeCell ref="R4:R6"/>
    <mergeCell ref="G4:G6"/>
    <mergeCell ref="H4:H6"/>
    <mergeCell ref="I4:I6"/>
    <mergeCell ref="J4:J6"/>
    <mergeCell ref="K4:K6"/>
    <mergeCell ref="L4:L6"/>
    <mergeCell ref="V4:V6"/>
    <mergeCell ref="S4:S6"/>
    <mergeCell ref="L2:X2"/>
    <mergeCell ref="N1:X1"/>
    <mergeCell ref="L1:M1"/>
    <mergeCell ref="I2:K2"/>
    <mergeCell ref="D2:H2"/>
    <mergeCell ref="D1:H1"/>
    <mergeCell ref="I1:K1"/>
    <mergeCell ref="A1:C2"/>
    <mergeCell ref="B4:B6"/>
    <mergeCell ref="D4:D6"/>
    <mergeCell ref="A3:I3"/>
    <mergeCell ref="E4:E6"/>
    <mergeCell ref="F4:F6"/>
  </mergeCells>
  <pageMargins left="1.1811023622047245" right="1.1811023622047245" top="0.78740157480314965" bottom="0.78740157480314965" header="0.31496062992125984" footer="0.31496062992125984"/>
  <pageSetup paperSize="9" scale="6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4</vt:i4>
      </vt:variant>
      <vt:variant>
        <vt:lpstr>Intervalos nomeados</vt:lpstr>
      </vt:variant>
      <vt:variant>
        <vt:i4>5</vt:i4>
      </vt:variant>
    </vt:vector>
  </HeadingPairs>
  <TitlesOfParts>
    <vt:vector size="9" baseType="lpstr">
      <vt:lpstr>PLANILHA GERAL</vt:lpstr>
      <vt:lpstr>PLANILHA DE MAO DE OBRA</vt:lpstr>
      <vt:lpstr>PLANILHA DE MATERIAL</vt:lpstr>
      <vt:lpstr>CRONOGRAMA</vt:lpstr>
      <vt:lpstr>AAA</vt:lpstr>
      <vt:lpstr>CRONOGRAMA!Area_de_impressao</vt:lpstr>
      <vt:lpstr>'PLANILHA DE MAO DE OBRA'!Area_de_impressao</vt:lpstr>
      <vt:lpstr>'PLANILHA DE MATERIAL'!Area_de_impressao</vt:lpstr>
      <vt:lpstr>'PLANILHA GERAL'!Area_de_impressao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Fábio</cp:lastModifiedBy>
  <cp:revision>0</cp:revision>
  <cp:lastPrinted>2024-04-08T14:31:14Z</cp:lastPrinted>
  <dcterms:created xsi:type="dcterms:W3CDTF">2023-08-08T12:58:39Z</dcterms:created>
  <dcterms:modified xsi:type="dcterms:W3CDTF">2024-04-08T14:31:54Z</dcterms:modified>
</cp:coreProperties>
</file>