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icitação transporte 2024\LICITAÇÃO 2023\"/>
    </mc:Choice>
  </mc:AlternateContent>
  <bookViews>
    <workbookView xWindow="0" yWindow="0" windowWidth="20490" windowHeight="7620"/>
  </bookViews>
  <sheets>
    <sheet name="res solidos - item 01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6" l="1"/>
  <c r="M32" i="6" l="1"/>
  <c r="M33" i="6" s="1"/>
  <c r="M20" i="6"/>
  <c r="J22" i="6"/>
  <c r="M22" i="6" s="1"/>
  <c r="J27" i="6"/>
  <c r="M27" i="6" s="1"/>
  <c r="J21" i="6"/>
  <c r="M21" i="6" s="1"/>
  <c r="J19" i="6"/>
  <c r="M19" i="6" s="1"/>
  <c r="M23" i="6" l="1"/>
  <c r="F12" i="6" l="1"/>
  <c r="J37" i="6"/>
  <c r="B13" i="6"/>
  <c r="M37" i="6" l="1"/>
  <c r="M38" i="6" s="1"/>
  <c r="I12" i="6"/>
  <c r="H12" i="6"/>
  <c r="G12" i="6"/>
  <c r="L12" i="6" l="1"/>
  <c r="M12" i="6" s="1"/>
  <c r="M13" i="6" s="1"/>
  <c r="M28" i="6"/>
  <c r="M40" i="6" l="1"/>
  <c r="M42" i="6" s="1"/>
  <c r="J51" i="6" s="1"/>
  <c r="M51" i="6" s="1"/>
  <c r="M52" i="6" s="1"/>
  <c r="M55" i="6" s="1"/>
  <c r="M62" i="6" s="1"/>
  <c r="M59" i="6" l="1"/>
  <c r="M60" i="6" s="1"/>
  <c r="M63" i="6"/>
  <c r="M45" i="6"/>
  <c r="M46" i="6" s="1"/>
</calcChain>
</file>

<file path=xl/sharedStrings.xml><?xml version="1.0" encoding="utf-8"?>
<sst xmlns="http://schemas.openxmlformats.org/spreadsheetml/2006/main" count="86" uniqueCount="67">
  <si>
    <t>%</t>
  </si>
  <si>
    <t>Custo Total Mensal</t>
  </si>
  <si>
    <t>Função</t>
  </si>
  <si>
    <t>Motorista Diurno</t>
  </si>
  <si>
    <t>inss</t>
  </si>
  <si>
    <t>Total Mão de Obra</t>
  </si>
  <si>
    <t>1 - MÃO DE OBRA</t>
  </si>
  <si>
    <t>R$ total</t>
  </si>
  <si>
    <t>Unid</t>
  </si>
  <si>
    <t>Especificação</t>
  </si>
  <si>
    <t>total</t>
  </si>
  <si>
    <t>Qtd</t>
  </si>
  <si>
    <t>R$/KM</t>
  </si>
  <si>
    <t>R$/Litro</t>
  </si>
  <si>
    <t>Km/p/litro</t>
  </si>
  <si>
    <t>Km/mês</t>
  </si>
  <si>
    <t>meses</t>
  </si>
  <si>
    <t>R$ Unid</t>
  </si>
  <si>
    <t>R$ tot</t>
  </si>
  <si>
    <t>a.m</t>
  </si>
  <si>
    <t>Total</t>
  </si>
  <si>
    <t>Oleo diesel</t>
  </si>
  <si>
    <t>Especificações</t>
  </si>
  <si>
    <t>custo tot</t>
  </si>
  <si>
    <t>Custo Mensal antes do Lucro</t>
  </si>
  <si>
    <t>Total de Lucratividade</t>
  </si>
  <si>
    <t>Total antes dos Impostos</t>
  </si>
  <si>
    <t>Total com pneus</t>
  </si>
  <si>
    <t>Trabalhadores</t>
  </si>
  <si>
    <t>Salario</t>
  </si>
  <si>
    <t>Insalubridade</t>
  </si>
  <si>
    <t>Adic Noturno</t>
  </si>
  <si>
    <t>Férias</t>
  </si>
  <si>
    <t>1/3 férias</t>
  </si>
  <si>
    <t>FGTS + 40%</t>
  </si>
  <si>
    <t>V. Transp</t>
  </si>
  <si>
    <t>V Aliment</t>
  </si>
  <si>
    <t>Total Unid</t>
  </si>
  <si>
    <t xml:space="preserve">Total </t>
  </si>
  <si>
    <t>Pneus</t>
  </si>
  <si>
    <t>Total das Desp Oeracionais</t>
  </si>
  <si>
    <t>Total de Impostos</t>
  </si>
  <si>
    <t>IPVA</t>
  </si>
  <si>
    <t>Licenciamento</t>
  </si>
  <si>
    <t>Simples Nacional</t>
  </si>
  <si>
    <t>5 - Pneus</t>
  </si>
  <si>
    <t>Lucratividade</t>
  </si>
  <si>
    <t>valor</t>
  </si>
  <si>
    <t>Aluguel/agua/luz/telefone/escritorio</t>
  </si>
  <si>
    <t>6 - Despesas Administrativas</t>
  </si>
  <si>
    <t>7 - Lucratividade</t>
  </si>
  <si>
    <t>8 - Impostos</t>
  </si>
  <si>
    <t>Seguro contra Terceiros</t>
  </si>
  <si>
    <t>Aferição de Tacografo</t>
  </si>
  <si>
    <t>2 - IMPOSTOS/SEGUROS</t>
  </si>
  <si>
    <t>3 - Materiais de Consumo</t>
  </si>
  <si>
    <t>Manutenção (Oleo, Mecanica, graxa, lavagens)</t>
  </si>
  <si>
    <t>4 - Manutenção</t>
  </si>
  <si>
    <t>Valor anual</t>
  </si>
  <si>
    <t>Km/ano</t>
  </si>
  <si>
    <t>Valor por Km rodado</t>
  </si>
  <si>
    <t xml:space="preserve">MUNICÍPIO DE NOVA ESPERANÇA DO SUDOESTE </t>
  </si>
  <si>
    <t xml:space="preserve">DEBORA BONETTI DA SILVA </t>
  </si>
  <si>
    <t>DIRETORA DO DEPARTAMENTO MUNICIPAL DE EDUCAÇÃO</t>
  </si>
  <si>
    <t>PLANILHA DE CUSTOS VEICULO AUTOMOTOR DE TRANSPORTE  COLETIVO COM CAPACIDADE MINIMA DE 20 PASSAGEIROS.</t>
  </si>
  <si>
    <t>PLANILHA DE CUSTO TRANSPORTE ESCOLAR ANO LETIVO 2024</t>
  </si>
  <si>
    <t>DATA: 20 DE NOVEMBRO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</si>
</sst>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Bodoni MT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166" fontId="4" fillId="0" borderId="0" xfId="6" applyNumberFormat="1" applyFont="1"/>
    <xf numFmtId="0" fontId="4" fillId="0" borderId="0" xfId="0" applyFont="1"/>
    <xf numFmtId="43" fontId="4" fillId="0" borderId="0" xfId="6" applyFont="1"/>
    <xf numFmtId="0" fontId="5" fillId="0" borderId="0" xfId="0" applyFont="1"/>
    <xf numFmtId="43" fontId="5" fillId="0" borderId="0" xfId="6" applyFont="1"/>
    <xf numFmtId="0" fontId="5" fillId="0" borderId="1" xfId="0" applyFont="1" applyBorder="1"/>
    <xf numFmtId="0" fontId="7" fillId="0" borderId="2" xfId="0" applyFont="1" applyBorder="1" applyAlignment="1">
      <alignment horizontal="center" textRotation="45"/>
    </xf>
    <xf numFmtId="43" fontId="7" fillId="0" borderId="3" xfId="6" applyFont="1" applyBorder="1" applyAlignment="1">
      <alignment horizontal="center" textRotation="45"/>
    </xf>
    <xf numFmtId="0" fontId="5" fillId="0" borderId="2" xfId="0" applyFont="1" applyBorder="1"/>
    <xf numFmtId="43" fontId="5" fillId="0" borderId="2" xfId="6" applyFont="1" applyBorder="1"/>
    <xf numFmtId="43" fontId="5" fillId="0" borderId="3" xfId="6" applyFont="1" applyBorder="1"/>
    <xf numFmtId="0" fontId="6" fillId="0" borderId="4" xfId="0" applyFont="1" applyBorder="1"/>
    <xf numFmtId="0" fontId="5" fillId="0" borderId="5" xfId="0" applyFont="1" applyBorder="1"/>
    <xf numFmtId="43" fontId="5" fillId="0" borderId="5" xfId="6" applyFont="1" applyBorder="1"/>
    <xf numFmtId="43" fontId="6" fillId="0" borderId="6" xfId="6" applyFont="1" applyBorder="1"/>
    <xf numFmtId="0" fontId="5" fillId="2" borderId="7" xfId="0" applyFont="1" applyFill="1" applyBorder="1"/>
    <xf numFmtId="0" fontId="5" fillId="2" borderId="0" xfId="0" applyFont="1" applyFill="1" applyBorder="1"/>
    <xf numFmtId="43" fontId="5" fillId="2" borderId="0" xfId="6" applyFont="1" applyFill="1" applyBorder="1"/>
    <xf numFmtId="43" fontId="5" fillId="2" borderId="8" xfId="6" applyFont="1" applyFill="1" applyBorder="1"/>
    <xf numFmtId="0" fontId="5" fillId="0" borderId="2" xfId="0" applyFont="1" applyBorder="1" applyAlignment="1">
      <alignment horizontal="center"/>
    </xf>
    <xf numFmtId="43" fontId="5" fillId="0" borderId="3" xfId="6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166" fontId="5" fillId="0" borderId="2" xfId="6" applyNumberFormat="1" applyFont="1" applyBorder="1" applyAlignment="1">
      <alignment horizontal="center"/>
    </xf>
    <xf numFmtId="43" fontId="6" fillId="0" borderId="3" xfId="6" applyFont="1" applyBorder="1"/>
    <xf numFmtId="166" fontId="5" fillId="0" borderId="2" xfId="6" applyNumberFormat="1" applyFont="1" applyBorder="1"/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43" fontId="6" fillId="0" borderId="12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43" fontId="6" fillId="0" borderId="13" xfId="6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43" fontId="6" fillId="0" borderId="3" xfId="6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5" fillId="0" borderId="2" xfId="0" applyFont="1" applyFill="1" applyBorder="1"/>
    <xf numFmtId="43" fontId="5" fillId="0" borderId="6" xfId="6" applyFont="1" applyBorder="1"/>
    <xf numFmtId="0" fontId="5" fillId="3" borderId="7" xfId="0" applyFont="1" applyFill="1" applyBorder="1"/>
    <xf numFmtId="0" fontId="5" fillId="3" borderId="0" xfId="0" applyFont="1" applyFill="1" applyBorder="1"/>
    <xf numFmtId="43" fontId="5" fillId="3" borderId="8" xfId="6" applyFont="1" applyFill="1" applyBorder="1"/>
    <xf numFmtId="43" fontId="6" fillId="0" borderId="9" xfId="6" applyFont="1" applyBorder="1"/>
    <xf numFmtId="43" fontId="8" fillId="0" borderId="8" xfId="6" applyFont="1" applyBorder="1"/>
    <xf numFmtId="0" fontId="6" fillId="0" borderId="8" xfId="0" applyFont="1" applyBorder="1" applyAlignment="1"/>
    <xf numFmtId="0" fontId="9" fillId="0" borderId="2" xfId="0" applyFont="1" applyBorder="1" applyAlignment="1">
      <alignment horizontal="right"/>
    </xf>
    <xf numFmtId="43" fontId="9" fillId="0" borderId="3" xfId="6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43" fontId="5" fillId="5" borderId="3" xfId="6" applyFont="1" applyFill="1" applyBorder="1"/>
    <xf numFmtId="10" fontId="5" fillId="5" borderId="2" xfId="3" applyNumberFormat="1" applyFont="1" applyFill="1" applyBorder="1"/>
    <xf numFmtId="0" fontId="6" fillId="5" borderId="14" xfId="0" applyFont="1" applyFill="1" applyBorder="1" applyAlignment="1"/>
    <xf numFmtId="0" fontId="6" fillId="5" borderId="15" xfId="0" applyFont="1" applyFill="1" applyBorder="1" applyAlignment="1"/>
    <xf numFmtId="10" fontId="6" fillId="5" borderId="16" xfId="0" applyNumberFormat="1" applyFont="1" applyFill="1" applyBorder="1" applyAlignment="1"/>
    <xf numFmtId="43" fontId="6" fillId="5" borderId="6" xfId="6" applyFont="1" applyFill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6" fontId="5" fillId="0" borderId="2" xfId="6" applyNumberFormat="1" applyFont="1" applyBorder="1" applyAlignment="1">
      <alignment horizontal="center"/>
    </xf>
    <xf numFmtId="43" fontId="5" fillId="0" borderId="2" xfId="6" applyFont="1" applyFill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43" fontId="5" fillId="0" borderId="2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left"/>
    </xf>
    <xf numFmtId="0" fontId="5" fillId="5" borderId="25" xfId="0" applyFont="1" applyFill="1" applyBorder="1" applyAlignment="1">
      <alignment horizontal="left"/>
    </xf>
    <xf numFmtId="0" fontId="5" fillId="5" borderId="26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3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3" fontId="5" fillId="0" borderId="33" xfId="6" applyFont="1" applyBorder="1" applyAlignment="1">
      <alignment horizontal="right"/>
    </xf>
    <xf numFmtId="43" fontId="5" fillId="0" borderId="22" xfId="6" applyFont="1" applyBorder="1" applyAlignment="1">
      <alignment horizontal="right"/>
    </xf>
    <xf numFmtId="43" fontId="5" fillId="0" borderId="33" xfId="6" applyFont="1" applyBorder="1" applyAlignment="1">
      <alignment horizontal="center"/>
    </xf>
    <xf numFmtId="43" fontId="5" fillId="0" borderId="22" xfId="6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6" fontId="5" fillId="5" borderId="21" xfId="0" applyNumberFormat="1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43" fontId="5" fillId="5" borderId="21" xfId="6" applyFont="1" applyFill="1" applyBorder="1" applyAlignment="1">
      <alignment horizontal="center"/>
    </xf>
    <xf numFmtId="43" fontId="5" fillId="5" borderId="22" xfId="6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5" borderId="23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4" fontId="5" fillId="0" borderId="33" xfId="0" applyNumberFormat="1" applyFont="1" applyBorder="1" applyAlignment="1">
      <alignment horizontal="right"/>
    </xf>
    <xf numFmtId="4" fontId="5" fillId="0" borderId="22" xfId="0" applyNumberFormat="1" applyFont="1" applyBorder="1" applyAlignment="1">
      <alignment horizontal="right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4" fontId="9" fillId="0" borderId="33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66" fontId="5" fillId="0" borderId="2" xfId="6" applyNumberFormat="1" applyFont="1" applyBorder="1" applyAlignment="1">
      <alignment horizontal="right"/>
    </xf>
    <xf numFmtId="43" fontId="5" fillId="0" borderId="2" xfId="6" applyFont="1" applyBorder="1" applyAlignment="1">
      <alignment horizontal="right"/>
    </xf>
  </cellXfs>
  <cellStyles count="8">
    <cellStyle name="Moeda 2" xfId="1"/>
    <cellStyle name="Normal" xfId="0" builtinId="0"/>
    <cellStyle name="Normal 2" xfId="2"/>
    <cellStyle name="Porcentagem" xfId="3" builtinId="5"/>
    <cellStyle name="Porcentagem 2" xfId="4"/>
    <cellStyle name="Separador de milhares 2" xfId="5"/>
    <cellStyle name="Vírgula" xfId="6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view="pageBreakPreview" zoomScale="110" zoomScaleNormal="130" zoomScaleSheetLayoutView="110" workbookViewId="0">
      <selection activeCell="J27" sqref="J27:K27"/>
    </sheetView>
  </sheetViews>
  <sheetFormatPr defaultColWidth="9.140625" defaultRowHeight="15" x14ac:dyDescent="0.25"/>
  <cols>
    <col min="1" max="1" width="17.7109375" style="2" bestFit="1" customWidth="1"/>
    <col min="2" max="2" width="5.85546875" style="2" customWidth="1"/>
    <col min="3" max="3" width="11.85546875" style="2" customWidth="1"/>
    <col min="4" max="4" width="8.7109375" style="2" customWidth="1"/>
    <col min="5" max="5" width="8" style="2" bestFit="1" customWidth="1"/>
    <col min="6" max="6" width="10" style="2" customWidth="1"/>
    <col min="7" max="7" width="8.28515625" style="2" customWidth="1"/>
    <col min="8" max="8" width="8.7109375" style="2" customWidth="1"/>
    <col min="9" max="9" width="9.85546875" style="2" customWidth="1"/>
    <col min="10" max="10" width="9" style="2" customWidth="1"/>
    <col min="11" max="11" width="8" style="2" bestFit="1" customWidth="1"/>
    <col min="12" max="12" width="11.5703125" style="2" bestFit="1" customWidth="1"/>
    <col min="13" max="13" width="13.140625" style="3" customWidth="1"/>
    <col min="14" max="14" width="10.5703125" style="1" bestFit="1" customWidth="1"/>
    <col min="15" max="15" width="9.5703125" style="2" bestFit="1" customWidth="1"/>
    <col min="16" max="16384" width="9.140625" style="2"/>
  </cols>
  <sheetData>
    <row r="1" spans="1:14" ht="14.4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x14ac:dyDescent="0.25">
      <c r="A2" s="71" t="s">
        <v>61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ht="14.45" x14ac:dyDescent="0.3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4" ht="14.4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4" ht="14.45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4" ht="14.45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4" ht="14.4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4" thickBo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4" ht="21.75" customHeight="1" thickBot="1" x14ac:dyDescent="0.35">
      <c r="A9" s="77" t="s">
        <v>64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14" ht="21.75" customHeight="1" x14ac:dyDescent="0.25">
      <c r="A10" s="80" t="s">
        <v>6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2"/>
    </row>
    <row r="11" spans="1:14" ht="71.25" customHeight="1" x14ac:dyDescent="0.25">
      <c r="A11" s="6" t="s">
        <v>2</v>
      </c>
      <c r="B11" s="7" t="s">
        <v>28</v>
      </c>
      <c r="C11" s="7" t="s">
        <v>29</v>
      </c>
      <c r="D11" s="7" t="s">
        <v>30</v>
      </c>
      <c r="E11" s="7" t="s">
        <v>31</v>
      </c>
      <c r="F11" s="7" t="s">
        <v>32</v>
      </c>
      <c r="G11" s="7" t="s">
        <v>33</v>
      </c>
      <c r="H11" s="7" t="s">
        <v>4</v>
      </c>
      <c r="I11" s="7" t="s">
        <v>34</v>
      </c>
      <c r="J11" s="7" t="s">
        <v>35</v>
      </c>
      <c r="K11" s="7" t="s">
        <v>36</v>
      </c>
      <c r="L11" s="7" t="s">
        <v>37</v>
      </c>
      <c r="M11" s="8" t="s">
        <v>38</v>
      </c>
    </row>
    <row r="12" spans="1:14" ht="14.45" x14ac:dyDescent="0.3">
      <c r="A12" s="6" t="s">
        <v>3</v>
      </c>
      <c r="B12" s="9">
        <v>1</v>
      </c>
      <c r="C12" s="10">
        <v>2200</v>
      </c>
      <c r="D12" s="10"/>
      <c r="E12" s="10">
        <v>0</v>
      </c>
      <c r="F12" s="10">
        <f>(C12+D12+E12)/12</f>
        <v>183.33333333333334</v>
      </c>
      <c r="G12" s="10">
        <f>F12/3</f>
        <v>61.111111111111114</v>
      </c>
      <c r="H12" s="10">
        <f>(C12+D12+E12+F12)*0.13</f>
        <v>309.83333333333337</v>
      </c>
      <c r="I12" s="10">
        <f>((C12+D12+E12+F12)*0.08)</f>
        <v>190.66666666666669</v>
      </c>
      <c r="J12" s="10">
        <v>0</v>
      </c>
      <c r="K12" s="10">
        <v>0</v>
      </c>
      <c r="L12" s="10">
        <f>SUM(C12:K12)</f>
        <v>2944.9444444444448</v>
      </c>
      <c r="M12" s="11">
        <f>B12*L12</f>
        <v>2944.9444444444448</v>
      </c>
      <c r="N12" s="3"/>
    </row>
    <row r="13" spans="1:14" ht="15.75" thickBot="1" x14ac:dyDescent="0.3">
      <c r="A13" s="12" t="s">
        <v>5</v>
      </c>
      <c r="B13" s="13">
        <f>SUM(B12:B12)</f>
        <v>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>
        <f>SUM(M12:M12)</f>
        <v>2944.9444444444448</v>
      </c>
      <c r="N13" s="3"/>
    </row>
    <row r="14" spans="1:14" ht="14.45" x14ac:dyDescent="0.3">
      <c r="A14" s="16"/>
      <c r="B14" s="17"/>
      <c r="C14" s="17"/>
      <c r="D14" s="17"/>
      <c r="E14" s="17"/>
      <c r="F14" s="18"/>
      <c r="G14" s="18"/>
      <c r="H14" s="18"/>
      <c r="I14" s="18"/>
      <c r="J14" s="18"/>
      <c r="K14" s="18"/>
      <c r="L14" s="18"/>
      <c r="M14" s="19"/>
      <c r="N14" s="3"/>
    </row>
    <row r="15" spans="1:14" thickBot="1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9"/>
    </row>
    <row r="16" spans="1:14" ht="14.45" x14ac:dyDescent="0.3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5"/>
    </row>
    <row r="17" spans="1:13" ht="14.45" x14ac:dyDescent="0.3">
      <c r="A17" s="59" t="s">
        <v>54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92"/>
    </row>
    <row r="18" spans="1:13" x14ac:dyDescent="0.25">
      <c r="A18" s="56" t="s">
        <v>9</v>
      </c>
      <c r="B18" s="57"/>
      <c r="C18" s="57"/>
      <c r="D18" s="57"/>
      <c r="E18" s="58"/>
      <c r="F18" s="54" t="s">
        <v>11</v>
      </c>
      <c r="G18" s="54"/>
      <c r="H18" s="54" t="s">
        <v>17</v>
      </c>
      <c r="I18" s="54"/>
      <c r="J18" s="54" t="s">
        <v>18</v>
      </c>
      <c r="K18" s="54"/>
      <c r="L18" s="20" t="s">
        <v>16</v>
      </c>
      <c r="M18" s="21" t="s">
        <v>19</v>
      </c>
    </row>
    <row r="19" spans="1:13" ht="14.45" x14ac:dyDescent="0.3">
      <c r="A19" s="68" t="s">
        <v>43</v>
      </c>
      <c r="B19" s="69"/>
      <c r="C19" s="69"/>
      <c r="D19" s="69"/>
      <c r="E19" s="70"/>
      <c r="F19" s="111">
        <v>1</v>
      </c>
      <c r="G19" s="112"/>
      <c r="H19" s="132">
        <v>90.94</v>
      </c>
      <c r="I19" s="133"/>
      <c r="J19" s="132">
        <f>H19</f>
        <v>90.94</v>
      </c>
      <c r="K19" s="133"/>
      <c r="L19" s="22">
        <v>10</v>
      </c>
      <c r="M19" s="21">
        <f t="shared" ref="M19:M22" si="0">J19/L19</f>
        <v>9.0939999999999994</v>
      </c>
    </row>
    <row r="20" spans="1:13" ht="14.45" x14ac:dyDescent="0.3">
      <c r="A20" s="134" t="s">
        <v>52</v>
      </c>
      <c r="B20" s="135"/>
      <c r="C20" s="135"/>
      <c r="D20" s="135"/>
      <c r="E20" s="136"/>
      <c r="F20" s="137">
        <v>1</v>
      </c>
      <c r="G20" s="138"/>
      <c r="H20" s="139">
        <v>2500</v>
      </c>
      <c r="I20" s="140"/>
      <c r="J20" s="139">
        <f>H20</f>
        <v>2500</v>
      </c>
      <c r="K20" s="140"/>
      <c r="L20" s="45">
        <v>10</v>
      </c>
      <c r="M20" s="46">
        <f t="shared" si="0"/>
        <v>250</v>
      </c>
    </row>
    <row r="21" spans="1:13" x14ac:dyDescent="0.25">
      <c r="A21" s="134" t="s">
        <v>53</v>
      </c>
      <c r="B21" s="135"/>
      <c r="C21" s="135"/>
      <c r="D21" s="135"/>
      <c r="E21" s="136"/>
      <c r="F21" s="137">
        <v>0.5</v>
      </c>
      <c r="G21" s="138"/>
      <c r="H21" s="139">
        <v>620</v>
      </c>
      <c r="I21" s="140"/>
      <c r="J21" s="139">
        <f>H21*F21</f>
        <v>310</v>
      </c>
      <c r="K21" s="140"/>
      <c r="L21" s="45">
        <v>10</v>
      </c>
      <c r="M21" s="46">
        <f t="shared" si="0"/>
        <v>31</v>
      </c>
    </row>
    <row r="22" spans="1:13" ht="14.45" x14ac:dyDescent="0.3">
      <c r="A22" s="68" t="s">
        <v>42</v>
      </c>
      <c r="B22" s="69"/>
      <c r="C22" s="69"/>
      <c r="D22" s="69"/>
      <c r="E22" s="70"/>
      <c r="F22" s="111">
        <v>1</v>
      </c>
      <c r="G22" s="112"/>
      <c r="H22" s="113">
        <v>1200</v>
      </c>
      <c r="I22" s="114"/>
      <c r="J22" s="115">
        <f>F22*H22</f>
        <v>1200</v>
      </c>
      <c r="K22" s="116"/>
      <c r="L22" s="23">
        <v>10</v>
      </c>
      <c r="M22" s="21">
        <f t="shared" si="0"/>
        <v>120</v>
      </c>
    </row>
    <row r="23" spans="1:13" ht="14.45" x14ac:dyDescent="0.3">
      <c r="A23" s="59" t="s">
        <v>20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24">
        <f>SUM(M19:M22)</f>
        <v>410.09399999999999</v>
      </c>
    </row>
    <row r="24" spans="1:13" ht="14.45" x14ac:dyDescent="0.3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8"/>
    </row>
    <row r="25" spans="1:13" ht="14.45" x14ac:dyDescent="0.3">
      <c r="A25" s="59" t="s">
        <v>55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92"/>
    </row>
    <row r="26" spans="1:13" x14ac:dyDescent="0.25">
      <c r="A26" s="59" t="s">
        <v>9</v>
      </c>
      <c r="B26" s="60"/>
      <c r="C26" s="60"/>
      <c r="D26" s="60"/>
      <c r="E26" s="60"/>
      <c r="F26" s="54" t="s">
        <v>14</v>
      </c>
      <c r="G26" s="54"/>
      <c r="H26" s="54" t="s">
        <v>13</v>
      </c>
      <c r="I26" s="54"/>
      <c r="J26" s="54" t="s">
        <v>12</v>
      </c>
      <c r="K26" s="54"/>
      <c r="L26" s="9" t="s">
        <v>15</v>
      </c>
      <c r="M26" s="11" t="s">
        <v>10</v>
      </c>
    </row>
    <row r="27" spans="1:13" ht="14.45" x14ac:dyDescent="0.3">
      <c r="A27" s="64" t="s">
        <v>21</v>
      </c>
      <c r="B27" s="65"/>
      <c r="C27" s="65"/>
      <c r="D27" s="65"/>
      <c r="E27" s="144"/>
      <c r="F27" s="54">
        <v>4.4000000000000004</v>
      </c>
      <c r="G27" s="54"/>
      <c r="H27" s="54">
        <v>5.89</v>
      </c>
      <c r="I27" s="54"/>
      <c r="J27" s="148">
        <f>H27/F27</f>
        <v>1.3386363636363634</v>
      </c>
      <c r="K27" s="148"/>
      <c r="L27" s="25">
        <v>1712</v>
      </c>
      <c r="M27" s="11">
        <f t="shared" ref="M27" si="1">J27*L27</f>
        <v>2291.7454545454543</v>
      </c>
    </row>
    <row r="28" spans="1:13" ht="14.45" x14ac:dyDescent="0.3">
      <c r="A28" s="56" t="s">
        <v>20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8"/>
      <c r="M28" s="24">
        <f>SUM(M27:M27)</f>
        <v>2291.7454545454543</v>
      </c>
    </row>
    <row r="29" spans="1:13" ht="14.45" x14ac:dyDescent="0.3">
      <c r="A29" s="86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8"/>
    </row>
    <row r="30" spans="1:13" x14ac:dyDescent="0.25">
      <c r="A30" s="59" t="s">
        <v>57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92"/>
    </row>
    <row r="31" spans="1:13" x14ac:dyDescent="0.25">
      <c r="A31" s="59" t="s">
        <v>9</v>
      </c>
      <c r="B31" s="60"/>
      <c r="C31" s="60"/>
      <c r="D31" s="60"/>
      <c r="E31" s="60"/>
      <c r="F31" s="54" t="s">
        <v>58</v>
      </c>
      <c r="G31" s="54"/>
      <c r="H31" s="54" t="s">
        <v>59</v>
      </c>
      <c r="I31" s="54"/>
      <c r="J31" s="54" t="s">
        <v>15</v>
      </c>
      <c r="K31" s="54"/>
      <c r="L31" s="9" t="s">
        <v>16</v>
      </c>
      <c r="M31" s="11" t="s">
        <v>19</v>
      </c>
    </row>
    <row r="32" spans="1:13" x14ac:dyDescent="0.25">
      <c r="A32" s="64" t="s">
        <v>56</v>
      </c>
      <c r="B32" s="65"/>
      <c r="C32" s="65"/>
      <c r="D32" s="65"/>
      <c r="E32" s="144"/>
      <c r="F32" s="145">
        <v>26000</v>
      </c>
      <c r="G32" s="54"/>
      <c r="H32" s="146">
        <v>17120</v>
      </c>
      <c r="I32" s="146"/>
      <c r="J32" s="147">
        <v>1712</v>
      </c>
      <c r="K32" s="147"/>
      <c r="L32" s="25">
        <v>10</v>
      </c>
      <c r="M32" s="11">
        <f>F32/10</f>
        <v>2600</v>
      </c>
    </row>
    <row r="33" spans="1:13" x14ac:dyDescent="0.25">
      <c r="A33" s="56" t="s">
        <v>20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8"/>
      <c r="M33" s="24">
        <f>SUM(M32:M32)</f>
        <v>2600</v>
      </c>
    </row>
    <row r="34" spans="1:13" ht="15.75" thickBot="1" x14ac:dyDescent="0.3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1:13" x14ac:dyDescent="0.25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3"/>
    </row>
    <row r="36" spans="1:13" x14ac:dyDescent="0.25">
      <c r="A36" s="59" t="s">
        <v>9</v>
      </c>
      <c r="B36" s="60"/>
      <c r="C36" s="60"/>
      <c r="D36" s="60"/>
      <c r="E36" s="60"/>
      <c r="F36" s="54" t="s">
        <v>8</v>
      </c>
      <c r="G36" s="54"/>
      <c r="H36" s="54" t="s">
        <v>7</v>
      </c>
      <c r="I36" s="54"/>
      <c r="J36" s="54" t="s">
        <v>12</v>
      </c>
      <c r="K36" s="54"/>
      <c r="L36" s="9" t="s">
        <v>15</v>
      </c>
      <c r="M36" s="11" t="s">
        <v>10</v>
      </c>
    </row>
    <row r="37" spans="1:13" x14ac:dyDescent="0.25">
      <c r="A37" s="64" t="s">
        <v>39</v>
      </c>
      <c r="B37" s="65"/>
      <c r="C37" s="65"/>
      <c r="D37" s="65"/>
      <c r="E37" s="65"/>
      <c r="F37" s="54">
        <v>8</v>
      </c>
      <c r="G37" s="54"/>
      <c r="H37" s="66">
        <v>8800</v>
      </c>
      <c r="I37" s="66"/>
      <c r="J37" s="67">
        <f>ROUND(H37/21000,2)</f>
        <v>0.42</v>
      </c>
      <c r="K37" s="67"/>
      <c r="L37" s="25">
        <v>2101</v>
      </c>
      <c r="M37" s="11">
        <f>J37*L37</f>
        <v>882.42</v>
      </c>
    </row>
    <row r="38" spans="1:13" x14ac:dyDescent="0.25">
      <c r="A38" s="68" t="s">
        <v>27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70"/>
      <c r="M38" s="24">
        <f>SUM(M37)</f>
        <v>882.42</v>
      </c>
    </row>
    <row r="39" spans="1:13" ht="15.75" thickBot="1" x14ac:dyDescent="0.3">
      <c r="A39" s="141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3"/>
    </row>
    <row r="40" spans="1:13" ht="15.75" thickBot="1" x14ac:dyDescent="0.3">
      <c r="A40" s="26" t="s">
        <v>40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8">
        <f>M13+M23+M28+M38+M33</f>
        <v>9129.2038989898992</v>
      </c>
    </row>
    <row r="41" spans="1:13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1"/>
    </row>
    <row r="42" spans="1:13" ht="15.75" thickBot="1" x14ac:dyDescent="0.3">
      <c r="A42" s="102" t="s">
        <v>24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32">
        <f>M40</f>
        <v>9129.2038989898992</v>
      </c>
    </row>
    <row r="43" spans="1:13" x14ac:dyDescent="0.25">
      <c r="A43" s="61" t="s">
        <v>49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3"/>
    </row>
    <row r="44" spans="1:13" x14ac:dyDescent="0.25">
      <c r="A44" s="56" t="s">
        <v>22</v>
      </c>
      <c r="B44" s="57"/>
      <c r="C44" s="57"/>
      <c r="D44" s="57"/>
      <c r="E44" s="57"/>
      <c r="F44" s="57"/>
      <c r="G44" s="57"/>
      <c r="H44" s="57"/>
      <c r="I44" s="58"/>
      <c r="J44" s="55" t="s">
        <v>47</v>
      </c>
      <c r="K44" s="55"/>
      <c r="L44" s="33" t="s">
        <v>0</v>
      </c>
      <c r="M44" s="34" t="s">
        <v>10</v>
      </c>
    </row>
    <row r="45" spans="1:13" x14ac:dyDescent="0.25">
      <c r="A45" s="64" t="s">
        <v>48</v>
      </c>
      <c r="B45" s="65"/>
      <c r="C45" s="65"/>
      <c r="D45" s="65"/>
      <c r="E45" s="65"/>
      <c r="F45" s="65"/>
      <c r="G45" s="65"/>
      <c r="H45" s="65"/>
      <c r="I45" s="65"/>
      <c r="J45" s="76">
        <v>9000</v>
      </c>
      <c r="K45" s="76"/>
      <c r="L45" s="20">
        <v>3</v>
      </c>
      <c r="M45" s="11">
        <f>J45*L45/100</f>
        <v>270</v>
      </c>
    </row>
    <row r="46" spans="1:13" x14ac:dyDescent="0.25">
      <c r="A46" s="104" t="s">
        <v>20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24">
        <f>SUM(M45)</f>
        <v>270</v>
      </c>
    </row>
    <row r="47" spans="1:13" ht="15.75" thickBot="1" x14ac:dyDescent="0.3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2"/>
    </row>
    <row r="48" spans="1:13" ht="15.75" thickBot="1" x14ac:dyDescent="0.3">
      <c r="A48" s="93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5"/>
    </row>
    <row r="49" spans="1:13" x14ac:dyDescent="0.25">
      <c r="A49" s="80" t="s">
        <v>50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2"/>
    </row>
    <row r="50" spans="1:13" x14ac:dyDescent="0.25">
      <c r="A50" s="68" t="s">
        <v>22</v>
      </c>
      <c r="B50" s="69"/>
      <c r="C50" s="69"/>
      <c r="D50" s="69"/>
      <c r="E50" s="69"/>
      <c r="F50" s="69"/>
      <c r="G50" s="69"/>
      <c r="H50" s="69"/>
      <c r="I50" s="70"/>
      <c r="J50" s="54" t="s">
        <v>23</v>
      </c>
      <c r="K50" s="54"/>
      <c r="L50" s="20" t="s">
        <v>0</v>
      </c>
      <c r="M50" s="11" t="s">
        <v>10</v>
      </c>
    </row>
    <row r="51" spans="1:13" x14ac:dyDescent="0.25">
      <c r="A51" s="68" t="s">
        <v>46</v>
      </c>
      <c r="B51" s="69"/>
      <c r="C51" s="69"/>
      <c r="D51" s="69"/>
      <c r="E51" s="69"/>
      <c r="F51" s="69"/>
      <c r="G51" s="69"/>
      <c r="H51" s="69"/>
      <c r="I51" s="70"/>
      <c r="J51" s="76">
        <f>M42</f>
        <v>9129.2038989898992</v>
      </c>
      <c r="K51" s="76"/>
      <c r="L51" s="37">
        <v>20</v>
      </c>
      <c r="M51" s="11">
        <f>J51*L51/100</f>
        <v>1825.8407797979798</v>
      </c>
    </row>
    <row r="52" spans="1:13" ht="15.75" thickBot="1" x14ac:dyDescent="0.3">
      <c r="A52" s="74" t="s">
        <v>25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38">
        <f>SUM(M51)</f>
        <v>1825.8407797979798</v>
      </c>
    </row>
    <row r="53" spans="1:13" x14ac:dyDescent="0.2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1"/>
    </row>
    <row r="54" spans="1:13" ht="15.75" thickBot="1" x14ac:dyDescent="0.3">
      <c r="A54" s="12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124"/>
    </row>
    <row r="55" spans="1:13" ht="15.75" thickBot="1" x14ac:dyDescent="0.3">
      <c r="A55" s="106" t="s">
        <v>26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42">
        <f>M42+M52</f>
        <v>10955.044678787879</v>
      </c>
    </row>
    <row r="56" spans="1:13" ht="15.75" thickBot="1" x14ac:dyDescent="0.3">
      <c r="A56" s="108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10"/>
    </row>
    <row r="57" spans="1:13" x14ac:dyDescent="0.25">
      <c r="A57" s="96" t="s">
        <v>51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8"/>
    </row>
    <row r="58" spans="1:13" x14ac:dyDescent="0.25">
      <c r="A58" s="99" t="s">
        <v>22</v>
      </c>
      <c r="B58" s="100"/>
      <c r="C58" s="100"/>
      <c r="D58" s="100"/>
      <c r="E58" s="100"/>
      <c r="F58" s="100"/>
      <c r="G58" s="100"/>
      <c r="H58" s="100"/>
      <c r="I58" s="101"/>
      <c r="J58" s="119"/>
      <c r="K58" s="120"/>
      <c r="L58" s="47" t="s">
        <v>0</v>
      </c>
      <c r="M58" s="48" t="s">
        <v>10</v>
      </c>
    </row>
    <row r="59" spans="1:13" x14ac:dyDescent="0.25">
      <c r="A59" s="99" t="s">
        <v>44</v>
      </c>
      <c r="B59" s="100"/>
      <c r="C59" s="100"/>
      <c r="D59" s="100"/>
      <c r="E59" s="100"/>
      <c r="F59" s="100"/>
      <c r="G59" s="100"/>
      <c r="H59" s="100"/>
      <c r="I59" s="101"/>
      <c r="J59" s="121"/>
      <c r="K59" s="122"/>
      <c r="L59" s="49">
        <v>0.06</v>
      </c>
      <c r="M59" s="48">
        <f>M62*L59</f>
        <v>699.25817098646041</v>
      </c>
    </row>
    <row r="60" spans="1:13" ht="15.75" thickBot="1" x14ac:dyDescent="0.3">
      <c r="A60" s="127" t="s">
        <v>41</v>
      </c>
      <c r="B60" s="128"/>
      <c r="C60" s="128"/>
      <c r="D60" s="128"/>
      <c r="E60" s="128"/>
      <c r="F60" s="128"/>
      <c r="G60" s="128"/>
      <c r="H60" s="128"/>
      <c r="I60" s="128"/>
      <c r="J60" s="50"/>
      <c r="K60" s="51"/>
      <c r="L60" s="52">
        <v>0.06</v>
      </c>
      <c r="M60" s="53">
        <f>SUM(M59:M59)</f>
        <v>699.25817098646041</v>
      </c>
    </row>
    <row r="61" spans="1:13" x14ac:dyDescent="0.25">
      <c r="A61" s="125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126"/>
    </row>
    <row r="62" spans="1:13" ht="15.75" x14ac:dyDescent="0.25">
      <c r="A62" s="117" t="s">
        <v>1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43">
        <f>M55*100/(100-L60*100)</f>
        <v>11654.30284977434</v>
      </c>
    </row>
    <row r="63" spans="1:13" x14ac:dyDescent="0.25">
      <c r="A63" s="129" t="s">
        <v>60</v>
      </c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44">
        <f>ROUND(M62/L37,2)</f>
        <v>5.55</v>
      </c>
    </row>
    <row r="64" spans="1:13" x14ac:dyDescent="0.25">
      <c r="A64" s="131" t="s">
        <v>62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</row>
    <row r="65" spans="1:13" x14ac:dyDescent="0.25">
      <c r="A65" s="72" t="s">
        <v>63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</row>
    <row r="66" spans="1:13" ht="15.75" thickBot="1" x14ac:dyDescent="0.3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</row>
    <row r="67" spans="1:13" x14ac:dyDescent="0.25">
      <c r="A67" s="72" t="s">
        <v>66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  <row r="68" spans="1:13" ht="15.75" thickBot="1" x14ac:dyDescent="0.3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</row>
  </sheetData>
  <mergeCells count="91">
    <mergeCell ref="H26:I26"/>
    <mergeCell ref="A39:M39"/>
    <mergeCell ref="A36:E36"/>
    <mergeCell ref="F36:G36"/>
    <mergeCell ref="H36:I36"/>
    <mergeCell ref="A33:L33"/>
    <mergeCell ref="A32:E32"/>
    <mergeCell ref="F32:G32"/>
    <mergeCell ref="H32:I32"/>
    <mergeCell ref="J32:K32"/>
    <mergeCell ref="H27:I27"/>
    <mergeCell ref="J27:K27"/>
    <mergeCell ref="A27:E27"/>
    <mergeCell ref="F27:G27"/>
    <mergeCell ref="A31:E31"/>
    <mergeCell ref="F31:G31"/>
    <mergeCell ref="H31:I31"/>
    <mergeCell ref="J31:K31"/>
    <mergeCell ref="A29:M29"/>
    <mergeCell ref="A30:M30"/>
    <mergeCell ref="A19:E19"/>
    <mergeCell ref="F19:G19"/>
    <mergeCell ref="H19:I19"/>
    <mergeCell ref="J19:K19"/>
    <mergeCell ref="A20:E20"/>
    <mergeCell ref="F20:G20"/>
    <mergeCell ref="H20:I20"/>
    <mergeCell ref="J20:K20"/>
    <mergeCell ref="A21:E21"/>
    <mergeCell ref="F21:G21"/>
    <mergeCell ref="H21:I21"/>
    <mergeCell ref="J21:K21"/>
    <mergeCell ref="A22:E22"/>
    <mergeCell ref="F22:G22"/>
    <mergeCell ref="H22:I22"/>
    <mergeCell ref="J22:K22"/>
    <mergeCell ref="A67:M68"/>
    <mergeCell ref="A50:I50"/>
    <mergeCell ref="A62:L62"/>
    <mergeCell ref="J58:K58"/>
    <mergeCell ref="J59:K59"/>
    <mergeCell ref="A51:I51"/>
    <mergeCell ref="A54:M54"/>
    <mergeCell ref="A61:M61"/>
    <mergeCell ref="A59:I59"/>
    <mergeCell ref="A60:I60"/>
    <mergeCell ref="A63:L63"/>
    <mergeCell ref="A64:M64"/>
    <mergeCell ref="A48:M48"/>
    <mergeCell ref="A57:M57"/>
    <mergeCell ref="A58:I58"/>
    <mergeCell ref="A49:M49"/>
    <mergeCell ref="A42:L42"/>
    <mergeCell ref="A43:M43"/>
    <mergeCell ref="A45:I45"/>
    <mergeCell ref="J45:K45"/>
    <mergeCell ref="A46:L46"/>
    <mergeCell ref="A55:L55"/>
    <mergeCell ref="A56:M56"/>
    <mergeCell ref="A2:M2"/>
    <mergeCell ref="A3:M3"/>
    <mergeCell ref="A4:M4"/>
    <mergeCell ref="A65:M66"/>
    <mergeCell ref="A52:L52"/>
    <mergeCell ref="J50:K50"/>
    <mergeCell ref="J51:K51"/>
    <mergeCell ref="A9:M9"/>
    <mergeCell ref="A10:M10"/>
    <mergeCell ref="A16:M16"/>
    <mergeCell ref="A24:M24"/>
    <mergeCell ref="A34:M34"/>
    <mergeCell ref="A28:L28"/>
    <mergeCell ref="A25:M25"/>
    <mergeCell ref="A18:E18"/>
    <mergeCell ref="A17:M17"/>
    <mergeCell ref="J18:K18"/>
    <mergeCell ref="H18:I18"/>
    <mergeCell ref="F18:G18"/>
    <mergeCell ref="J44:K44"/>
    <mergeCell ref="A44:I44"/>
    <mergeCell ref="A23:L23"/>
    <mergeCell ref="F26:G26"/>
    <mergeCell ref="A26:E26"/>
    <mergeCell ref="J26:K26"/>
    <mergeCell ref="A35:M35"/>
    <mergeCell ref="A37:E37"/>
    <mergeCell ref="F37:G37"/>
    <mergeCell ref="H37:I37"/>
    <mergeCell ref="J37:K37"/>
    <mergeCell ref="A38:L38"/>
    <mergeCell ref="J36:K36"/>
  </mergeCells>
  <phoneticPr fontId="3" type="noConversion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 solidos - item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</dc:creator>
  <cp:lastModifiedBy>USER</cp:lastModifiedBy>
  <cp:lastPrinted>2021-01-25T12:56:33Z</cp:lastPrinted>
  <dcterms:created xsi:type="dcterms:W3CDTF">2011-07-24T00:16:59Z</dcterms:created>
  <dcterms:modified xsi:type="dcterms:W3CDTF">2023-11-14T18:43:42Z</dcterms:modified>
</cp:coreProperties>
</file>