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doc oficiais em Servidor\CONTRATOS LICITAÇÃO -2011 -2012 -2013-2014-2015-2016-A-2023\LICITAÇÕES 2023\PREGÕES 2023\PREGÃO Nº 51 TRANSPORTE ESCOLAR\PLANILHAS\"/>
    </mc:Choice>
  </mc:AlternateContent>
  <bookViews>
    <workbookView xWindow="0" yWindow="0" windowWidth="11490" windowHeight="4560"/>
  </bookViews>
  <sheets>
    <sheet name="res solidos - item 0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L60" i="6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<sst xmlns="http://schemas.openxmlformats.org/spreadsheetml/2006/main" count="86" uniqueCount="67">
  <si>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</si>
  <si>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</si>
  <si>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</si>
  <si>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</si>
  <si>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</si>
  <si>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</si>
  <si>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</si>
  <si>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</si>
  <si>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</si>
  <si>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</si>
  <si>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</si>
  <si>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</si>
  <si>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</si>
  <si>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</si>
  <si>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</si>
  <si>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</si>
  <si>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</si>
  <si>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</si>
  <si>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</si>
  <si>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</si>
  <si>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</si>
  <si>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</si>
  <si>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</si>
  <si>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</si>
  <si>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</si>
  <si>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</si>
  <si>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</si>
  <si>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</si>
  <si>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</si>
  <si>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</si>
  <si>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</si>
  <si>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</si>
  <si>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</si>
  <si>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</si>
  <si>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</si>
  <si>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</si>
  <si>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</si>
  <si>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</si>
  <si>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</si>
  <si>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</si>
  <si>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</si>
  <si>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</si>
  <si>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</si>
  <si>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</si>
  <si>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</si>
  <si>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</si>
  <si>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</si>
  <si>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</si>
  <si>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</si>
  <si>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</si>
  <si>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</si>
  <si>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</si>
  <si>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</si>
  <si>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</si>
  <si>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</si>
  <si>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</si>
  <si>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</si>
  <si>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</si>
  <si>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</si>
  <si>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</si>
  <si>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</si>
  <si>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MUNICÍPIO DE NOVA ESPERANÇA DO SUDOESTE </t>
  </si>
  <si>
    <t xml:space="preserve">DEBORA BONETTI DA SILVA </t>
  </si>
  <si>
    <t>DIRETORA DO DEPARTAMENTO MUNICIPAL DE EDUCAÇÃO</t>
  </si>
  <si>
    <t>PLANILHA DE CUSTO TRANSPORTE ESCOLAR ANO LETIVO 2023</t>
  </si>
  <si>
    <t>DATA: 15 de agosto de 2023</t>
  </si>
  <si>
    <t>PLANILHA DE CUSTOS VEICULO COM CAPACIDADE PARA MAIS DE 20 PASSAGEIROS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</si>
</sst>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7">
    <xf numFmtId="0" fontId="0" fillId="0" borderId="0" xfId="0"/>
    <xf numFmtId="167" fontId="4" fillId="0" borderId="0" xfId="6" applyNumberFormat="1" applyFont="1"/>
    <xf numFmtId="0" fontId="4" fillId="0" borderId="0" xfId="0" applyFont="1"/>
    <xf numFmtId="164" fontId="4" fillId="0" borderId="0" xfId="6" applyFont="1"/>
    <xf numFmtId="0" fontId="5" fillId="0" borderId="0" xfId="0" applyFont="1"/>
    <xf numFmtId="164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164" fontId="7" fillId="0" borderId="3" xfId="6" applyFont="1" applyBorder="1" applyAlignment="1">
      <alignment horizontal="center" textRotation="45"/>
    </xf>
    <xf numFmtId="0" fontId="5" fillId="0" borderId="2" xfId="0" applyFont="1" applyBorder="1"/>
    <xf numFmtId="164" fontId="5" fillId="0" borderId="2" xfId="6" applyFont="1" applyBorder="1"/>
    <xf numFmtId="164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164" fontId="5" fillId="0" borderId="5" xfId="6" applyFont="1" applyBorder="1"/>
    <xf numFmtId="164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164" fontId="5" fillId="2" borderId="0" xfId="6" applyFont="1" applyFill="1" applyBorder="1"/>
    <xf numFmtId="164" fontId="5" fillId="2" borderId="8" xfId="6" applyFont="1" applyFill="1" applyBorder="1"/>
    <xf numFmtId="0" fontId="5" fillId="0" borderId="2" xfId="0" applyFont="1" applyBorder="1" applyAlignment="1">
      <alignment horizontal="center"/>
    </xf>
    <xf numFmtId="164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7" fontId="5" fillId="0" borderId="2" xfId="6" applyNumberFormat="1" applyFont="1" applyBorder="1" applyAlignment="1">
      <alignment horizontal="center"/>
    </xf>
    <xf numFmtId="164" fontId="6" fillId="0" borderId="3" xfId="6" applyFont="1" applyBorder="1"/>
    <xf numFmtId="167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4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164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164" fontId="5" fillId="3" borderId="8" xfId="6" applyFont="1" applyFill="1" applyBorder="1"/>
    <xf numFmtId="164" fontId="6" fillId="0" borderId="9" xfId="6" applyFont="1" applyBorder="1"/>
    <xf numFmtId="0" fontId="6" fillId="0" borderId="14" xfId="0" applyFont="1" applyBorder="1" applyAlignment="1"/>
    <xf numFmtId="0" fontId="6" fillId="0" borderId="15" xfId="0" applyFont="1" applyBorder="1" applyAlignment="1"/>
    <xf numFmtId="164" fontId="8" fillId="0" borderId="8" xfId="6" applyFont="1" applyBorder="1"/>
    <xf numFmtId="0" fontId="6" fillId="0" borderId="8" xfId="0" applyFont="1" applyBorder="1" applyAlignment="1"/>
    <xf numFmtId="0" fontId="5" fillId="5" borderId="2" xfId="0" applyFont="1" applyFill="1" applyBorder="1" applyAlignment="1">
      <alignment horizontal="center"/>
    </xf>
    <xf numFmtId="164" fontId="5" fillId="5" borderId="3" xfId="6" applyFont="1" applyFill="1" applyBorder="1"/>
    <xf numFmtId="10" fontId="5" fillId="5" borderId="2" xfId="3" applyNumberFormat="1" applyFont="1" applyFill="1" applyBorder="1"/>
    <xf numFmtId="10" fontId="6" fillId="5" borderId="16" xfId="0" applyNumberFormat="1" applyFont="1" applyFill="1" applyBorder="1" applyAlignment="1"/>
    <xf numFmtId="164" fontId="6" fillId="5" borderId="6" xfId="6" applyFont="1" applyFill="1" applyBorder="1"/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7" fontId="5" fillId="0" borderId="2" xfId="6" applyNumberFormat="1" applyFont="1" applyBorder="1" applyAlignment="1">
      <alignment horizontal="right"/>
    </xf>
    <xf numFmtId="164" fontId="5" fillId="0" borderId="2" xfId="6" applyFont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5" fillId="0" borderId="33" xfId="6" applyFont="1" applyBorder="1" applyAlignment="1">
      <alignment horizontal="right"/>
    </xf>
    <xf numFmtId="164" fontId="5" fillId="0" borderId="22" xfId="6" applyFont="1" applyBorder="1" applyAlignment="1">
      <alignment horizontal="right"/>
    </xf>
    <xf numFmtId="164" fontId="5" fillId="0" borderId="33" xfId="6" applyFont="1" applyBorder="1" applyAlignment="1">
      <alignment horizontal="center"/>
    </xf>
    <xf numFmtId="164" fontId="5" fillId="0" borderId="22" xfId="6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7" fontId="5" fillId="0" borderId="21" xfId="0" applyNumberFormat="1" applyFont="1" applyBorder="1" applyAlignment="1">
      <alignment horizontal="center"/>
    </xf>
    <xf numFmtId="164" fontId="5" fillId="0" borderId="21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5" fillId="0" borderId="2" xfId="6" applyNumberFormat="1" applyFont="1" applyBorder="1" applyAlignment="1">
      <alignment horizontal="center"/>
    </xf>
    <xf numFmtId="164" fontId="5" fillId="0" borderId="2" xfId="6" applyFont="1" applyFill="1" applyBorder="1" applyAlignment="1">
      <alignment horizontal="center"/>
    </xf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110" zoomScaleNormal="110" workbookViewId="0">
      <selection activeCell="A9" sqref="A9:M9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.140625" style="2" bestFit="1" customWidth="1"/>
    <col min="6" max="6" width="8.85546875" style="2" bestFit="1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.140625" style="2" bestFit="1" customWidth="1"/>
    <col min="12" max="12" width="11.7109375" style="2" bestFit="1" customWidth="1"/>
    <col min="13" max="13" width="13.28515625" style="3" bestFit="1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122" t="s">
        <v>61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ht="14.45" x14ac:dyDescent="0.3">
      <c r="A3" s="122" t="s">
        <v>64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4" ht="14.45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125" t="s">
        <v>66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0" spans="1:14" ht="21.75" customHeight="1" x14ac:dyDescent="0.25">
      <c r="A10" s="106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0"/>
    </row>
    <row r="17" spans="1:13" ht="14.45" x14ac:dyDescent="0.3">
      <c r="A17" s="56" t="s">
        <v>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71"/>
    </row>
    <row r="18" spans="1:13" x14ac:dyDescent="0.25">
      <c r="A18" s="58" t="s">
        <v>9</v>
      </c>
      <c r="B18" s="59"/>
      <c r="C18" s="59"/>
      <c r="D18" s="59"/>
      <c r="E18" s="60"/>
      <c r="F18" s="52" t="s">
        <v>11</v>
      </c>
      <c r="G18" s="52"/>
      <c r="H18" s="52" t="s">
        <v>17</v>
      </c>
      <c r="I18" s="52"/>
      <c r="J18" s="52" t="s">
        <v>18</v>
      </c>
      <c r="K18" s="52"/>
      <c r="L18" s="20" t="s">
        <v>16</v>
      </c>
      <c r="M18" s="21" t="s">
        <v>19</v>
      </c>
    </row>
    <row r="19" spans="1:13" ht="14.45" x14ac:dyDescent="0.3">
      <c r="A19" s="72" t="s">
        <v>43</v>
      </c>
      <c r="B19" s="73"/>
      <c r="C19" s="73"/>
      <c r="D19" s="73"/>
      <c r="E19" s="74"/>
      <c r="F19" s="75">
        <v>1</v>
      </c>
      <c r="G19" s="76"/>
      <c r="H19" s="77">
        <v>90.94</v>
      </c>
      <c r="I19" s="78"/>
      <c r="J19" s="77">
        <f>H19</f>
        <v>90.94</v>
      </c>
      <c r="K19" s="78"/>
      <c r="L19" s="22">
        <v>10</v>
      </c>
      <c r="M19" s="21">
        <f t="shared" ref="M19:M22" si="0">J19/L19</f>
        <v>9.0939999999999994</v>
      </c>
    </row>
    <row r="20" spans="1:13" x14ac:dyDescent="0.25">
      <c r="A20" s="72" t="s">
        <v>52</v>
      </c>
      <c r="B20" s="73"/>
      <c r="C20" s="73"/>
      <c r="D20" s="73"/>
      <c r="E20" s="74"/>
      <c r="F20" s="75">
        <v>1</v>
      </c>
      <c r="G20" s="76"/>
      <c r="H20" s="79">
        <v>2500</v>
      </c>
      <c r="I20" s="80"/>
      <c r="J20" s="77">
        <f>H20</f>
        <v>2500</v>
      </c>
      <c r="K20" s="78"/>
      <c r="L20" s="22">
        <v>10</v>
      </c>
      <c r="M20" s="21">
        <f t="shared" si="0"/>
        <v>250</v>
      </c>
    </row>
    <row r="21" spans="1:13" x14ac:dyDescent="0.25">
      <c r="A21" s="72" t="s">
        <v>53</v>
      </c>
      <c r="B21" s="73"/>
      <c r="C21" s="73"/>
      <c r="D21" s="73"/>
      <c r="E21" s="74"/>
      <c r="F21" s="75">
        <v>0.5</v>
      </c>
      <c r="G21" s="76"/>
      <c r="H21" s="77">
        <v>620</v>
      </c>
      <c r="I21" s="78"/>
      <c r="J21" s="77">
        <f>H21*F21</f>
        <v>310</v>
      </c>
      <c r="K21" s="78"/>
      <c r="L21" s="22">
        <v>10</v>
      </c>
      <c r="M21" s="21">
        <f t="shared" si="0"/>
        <v>31</v>
      </c>
    </row>
    <row r="22" spans="1:13" x14ac:dyDescent="0.25">
      <c r="A22" s="72" t="s">
        <v>42</v>
      </c>
      <c r="B22" s="73"/>
      <c r="C22" s="73"/>
      <c r="D22" s="73"/>
      <c r="E22" s="74"/>
      <c r="F22" s="75">
        <v>1</v>
      </c>
      <c r="G22" s="76"/>
      <c r="H22" s="81">
        <v>1700</v>
      </c>
      <c r="I22" s="82"/>
      <c r="J22" s="83">
        <f>F22*H22</f>
        <v>1700</v>
      </c>
      <c r="K22" s="84"/>
      <c r="L22" s="23">
        <v>10</v>
      </c>
      <c r="M22" s="21">
        <f t="shared" si="0"/>
        <v>170</v>
      </c>
    </row>
    <row r="23" spans="1:13" x14ac:dyDescent="0.25">
      <c r="A23" s="56" t="s">
        <v>20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24">
        <f>SUM(M19:M22)</f>
        <v>460.09399999999999</v>
      </c>
    </row>
    <row r="24" spans="1:13" x14ac:dyDescent="0.2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3" x14ac:dyDescent="0.25">
      <c r="A25" s="56" t="s">
        <v>55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71"/>
    </row>
    <row r="26" spans="1:13" x14ac:dyDescent="0.25">
      <c r="A26" s="56" t="s">
        <v>9</v>
      </c>
      <c r="B26" s="57"/>
      <c r="C26" s="57"/>
      <c r="D26" s="57"/>
      <c r="E26" s="57"/>
      <c r="F26" s="52" t="s">
        <v>14</v>
      </c>
      <c r="G26" s="52"/>
      <c r="H26" s="52" t="s">
        <v>13</v>
      </c>
      <c r="I26" s="52"/>
      <c r="J26" s="52" t="s">
        <v>12</v>
      </c>
      <c r="K26" s="52"/>
      <c r="L26" s="9" t="s">
        <v>15</v>
      </c>
      <c r="M26" s="11" t="s">
        <v>10</v>
      </c>
    </row>
    <row r="27" spans="1:13" x14ac:dyDescent="0.25">
      <c r="A27" s="61" t="s">
        <v>21</v>
      </c>
      <c r="B27" s="62"/>
      <c r="C27" s="62"/>
      <c r="D27" s="62"/>
      <c r="E27" s="63"/>
      <c r="F27" s="52">
        <v>3.2</v>
      </c>
      <c r="G27" s="52"/>
      <c r="H27" s="52">
        <v>5.09</v>
      </c>
      <c r="I27" s="52"/>
      <c r="J27" s="67">
        <f>H27/F27</f>
        <v>1.590625</v>
      </c>
      <c r="K27" s="67"/>
      <c r="L27" s="25">
        <v>2364</v>
      </c>
      <c r="M27" s="11">
        <f t="shared" ref="M27" si="1">J27*L27</f>
        <v>3760.2374999999997</v>
      </c>
    </row>
    <row r="28" spans="1:13" x14ac:dyDescent="0.25">
      <c r="A28" s="58" t="s">
        <v>20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24">
        <f>SUM(M27:M27)</f>
        <v>3760.2374999999997</v>
      </c>
    </row>
    <row r="29" spans="1:13" x14ac:dyDescent="0.2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x14ac:dyDescent="0.25">
      <c r="A30" s="56" t="s">
        <v>57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71"/>
    </row>
    <row r="31" spans="1:13" x14ac:dyDescent="0.25">
      <c r="A31" s="56" t="s">
        <v>9</v>
      </c>
      <c r="B31" s="57"/>
      <c r="C31" s="57"/>
      <c r="D31" s="57"/>
      <c r="E31" s="57"/>
      <c r="F31" s="52" t="s">
        <v>58</v>
      </c>
      <c r="G31" s="52"/>
      <c r="H31" s="52" t="s">
        <v>59</v>
      </c>
      <c r="I31" s="52"/>
      <c r="J31" s="52" t="s">
        <v>15</v>
      </c>
      <c r="K31" s="52"/>
      <c r="L31" s="9" t="s">
        <v>16</v>
      </c>
      <c r="M31" s="11" t="s">
        <v>19</v>
      </c>
    </row>
    <row r="32" spans="1:13" x14ac:dyDescent="0.25">
      <c r="A32" s="61" t="s">
        <v>56</v>
      </c>
      <c r="B32" s="62"/>
      <c r="C32" s="62"/>
      <c r="D32" s="62"/>
      <c r="E32" s="63"/>
      <c r="F32" s="64">
        <v>26000</v>
      </c>
      <c r="G32" s="52"/>
      <c r="H32" s="65">
        <v>23640</v>
      </c>
      <c r="I32" s="65"/>
      <c r="J32" s="66">
        <v>2364</v>
      </c>
      <c r="K32" s="66"/>
      <c r="L32" s="25">
        <v>10</v>
      </c>
      <c r="M32" s="11">
        <f>F32/10</f>
        <v>2600</v>
      </c>
    </row>
    <row r="33" spans="1:13" x14ac:dyDescent="0.25">
      <c r="A33" s="58" t="s">
        <v>20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24">
        <f>SUM(M32:M32)</f>
        <v>2600</v>
      </c>
    </row>
    <row r="34" spans="1:13" ht="15.75" thickBot="1" x14ac:dyDescent="0.3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</row>
    <row r="35" spans="1:13" x14ac:dyDescent="0.25">
      <c r="A35" s="111" t="s">
        <v>45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1:13" x14ac:dyDescent="0.25">
      <c r="A36" s="56" t="s">
        <v>9</v>
      </c>
      <c r="B36" s="57"/>
      <c r="C36" s="57"/>
      <c r="D36" s="57"/>
      <c r="E36" s="57"/>
      <c r="F36" s="52" t="s">
        <v>8</v>
      </c>
      <c r="G36" s="52"/>
      <c r="H36" s="52" t="s">
        <v>7</v>
      </c>
      <c r="I36" s="52"/>
      <c r="J36" s="52" t="s">
        <v>12</v>
      </c>
      <c r="K36" s="52"/>
      <c r="L36" s="9" t="s">
        <v>15</v>
      </c>
      <c r="M36" s="11" t="s">
        <v>10</v>
      </c>
    </row>
    <row r="37" spans="1:13" x14ac:dyDescent="0.25">
      <c r="A37" s="61" t="s">
        <v>39</v>
      </c>
      <c r="B37" s="62"/>
      <c r="C37" s="62"/>
      <c r="D37" s="62"/>
      <c r="E37" s="62"/>
      <c r="F37" s="52">
        <v>4</v>
      </c>
      <c r="G37" s="52"/>
      <c r="H37" s="135">
        <v>8000</v>
      </c>
      <c r="I37" s="135"/>
      <c r="J37" s="136">
        <f>ROUND(H37/21000,2)</f>
        <v>0.38</v>
      </c>
      <c r="K37" s="136"/>
      <c r="L37" s="25">
        <v>2101</v>
      </c>
      <c r="M37" s="11">
        <f>J37*L37</f>
        <v>798.38</v>
      </c>
    </row>
    <row r="38" spans="1:13" x14ac:dyDescent="0.25">
      <c r="A38" s="72" t="s">
        <v>27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24">
        <f>SUM(M37)</f>
        <v>798.38</v>
      </c>
    </row>
    <row r="39" spans="1:13" ht="15.75" thickBot="1" x14ac:dyDescent="0.3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1:13" ht="15.75" thickBot="1" x14ac:dyDescent="0.3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10295.933722222222</v>
      </c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ht="15.75" thickBot="1" x14ac:dyDescent="0.3">
      <c r="A42" s="109" t="s">
        <v>24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2">
        <f>M40</f>
        <v>10295.933722222222</v>
      </c>
    </row>
    <row r="43" spans="1:13" x14ac:dyDescent="0.25">
      <c r="A43" s="111" t="s">
        <v>49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3"/>
    </row>
    <row r="44" spans="1:13" x14ac:dyDescent="0.25">
      <c r="A44" s="58" t="s">
        <v>22</v>
      </c>
      <c r="B44" s="59"/>
      <c r="C44" s="59"/>
      <c r="D44" s="59"/>
      <c r="E44" s="59"/>
      <c r="F44" s="59"/>
      <c r="G44" s="59"/>
      <c r="H44" s="59"/>
      <c r="I44" s="60"/>
      <c r="J44" s="134" t="s">
        <v>47</v>
      </c>
      <c r="K44" s="134"/>
      <c r="L44" s="33" t="s">
        <v>0</v>
      </c>
      <c r="M44" s="34" t="s">
        <v>10</v>
      </c>
    </row>
    <row r="45" spans="1:13" x14ac:dyDescent="0.25">
      <c r="A45" s="61" t="s">
        <v>48</v>
      </c>
      <c r="B45" s="62"/>
      <c r="C45" s="62"/>
      <c r="D45" s="62"/>
      <c r="E45" s="62"/>
      <c r="F45" s="62"/>
      <c r="G45" s="62"/>
      <c r="H45" s="62"/>
      <c r="I45" s="62"/>
      <c r="J45" s="114">
        <v>9000</v>
      </c>
      <c r="K45" s="114"/>
      <c r="L45" s="20">
        <v>3</v>
      </c>
      <c r="M45" s="11">
        <f>J45*L45/100</f>
        <v>270</v>
      </c>
    </row>
    <row r="46" spans="1:13" x14ac:dyDescent="0.25">
      <c r="A46" s="115" t="s">
        <v>20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4">
        <f>SUM(M45)</f>
        <v>270</v>
      </c>
    </row>
    <row r="47" spans="1:13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ht="15.75" thickBot="1" x14ac:dyDescent="0.3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</row>
    <row r="49" spans="1:13" x14ac:dyDescent="0.25">
      <c r="A49" s="106" t="s">
        <v>50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8"/>
    </row>
    <row r="50" spans="1:13" x14ac:dyDescent="0.25">
      <c r="A50" s="72" t="s">
        <v>22</v>
      </c>
      <c r="B50" s="73"/>
      <c r="C50" s="73"/>
      <c r="D50" s="73"/>
      <c r="E50" s="73"/>
      <c r="F50" s="73"/>
      <c r="G50" s="73"/>
      <c r="H50" s="73"/>
      <c r="I50" s="74"/>
      <c r="J50" s="52" t="s">
        <v>23</v>
      </c>
      <c r="K50" s="52"/>
      <c r="L50" s="20" t="s">
        <v>0</v>
      </c>
      <c r="M50" s="11" t="s">
        <v>10</v>
      </c>
    </row>
    <row r="51" spans="1:13" x14ac:dyDescent="0.25">
      <c r="A51" s="72" t="s">
        <v>46</v>
      </c>
      <c r="B51" s="73"/>
      <c r="C51" s="73"/>
      <c r="D51" s="73"/>
      <c r="E51" s="73"/>
      <c r="F51" s="73"/>
      <c r="G51" s="73"/>
      <c r="H51" s="73"/>
      <c r="I51" s="74"/>
      <c r="J51" s="114">
        <f>M42</f>
        <v>10295.933722222222</v>
      </c>
      <c r="K51" s="114"/>
      <c r="L51" s="37">
        <v>20</v>
      </c>
      <c r="M51" s="11">
        <f>J51*L51/100</f>
        <v>2059.1867444444447</v>
      </c>
    </row>
    <row r="52" spans="1:13" ht="15.75" thickBot="1" x14ac:dyDescent="0.3">
      <c r="A52" s="123" t="s">
        <v>25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38">
        <f>SUM(M51)</f>
        <v>2059.1867444444447</v>
      </c>
    </row>
    <row r="53" spans="1:1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5.75" thickBot="1" x14ac:dyDescent="0.3">
      <c r="A54" s="91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92"/>
    </row>
    <row r="55" spans="1:13" ht="15.75" thickBot="1" x14ac:dyDescent="0.3">
      <c r="A55" s="117" t="s">
        <v>26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42">
        <f>M42+M52</f>
        <v>12355.120466666667</v>
      </c>
    </row>
    <row r="56" spans="1:13" ht="15.75" thickBot="1" x14ac:dyDescent="0.3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1"/>
    </row>
    <row r="57" spans="1:13" x14ac:dyDescent="0.25">
      <c r="A57" s="103" t="s">
        <v>51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</row>
    <row r="58" spans="1:13" x14ac:dyDescent="0.25">
      <c r="A58" s="61" t="s">
        <v>22</v>
      </c>
      <c r="B58" s="62"/>
      <c r="C58" s="62"/>
      <c r="D58" s="62"/>
      <c r="E58" s="62"/>
      <c r="F58" s="62"/>
      <c r="G58" s="62"/>
      <c r="H58" s="62"/>
      <c r="I58" s="63"/>
      <c r="J58" s="89"/>
      <c r="K58" s="76"/>
      <c r="L58" s="47" t="s">
        <v>0</v>
      </c>
      <c r="M58" s="48" t="s">
        <v>10</v>
      </c>
    </row>
    <row r="59" spans="1:13" x14ac:dyDescent="0.25">
      <c r="A59" s="61" t="s">
        <v>44</v>
      </c>
      <c r="B59" s="62"/>
      <c r="C59" s="62"/>
      <c r="D59" s="62"/>
      <c r="E59" s="62"/>
      <c r="F59" s="62"/>
      <c r="G59" s="62"/>
      <c r="H59" s="62"/>
      <c r="I59" s="63"/>
      <c r="J59" s="90"/>
      <c r="K59" s="84"/>
      <c r="L59" s="49">
        <v>0.06</v>
      </c>
      <c r="M59" s="48">
        <f>M62*L59</f>
        <v>788.62471063829776</v>
      </c>
    </row>
    <row r="60" spans="1:13" ht="15.75" thickBot="1" x14ac:dyDescent="0.3">
      <c r="A60" s="95" t="s">
        <v>41</v>
      </c>
      <c r="B60" s="96"/>
      <c r="C60" s="96"/>
      <c r="D60" s="96"/>
      <c r="E60" s="96"/>
      <c r="F60" s="96"/>
      <c r="G60" s="96"/>
      <c r="H60" s="96"/>
      <c r="I60" s="96"/>
      <c r="J60" s="43"/>
      <c r="K60" s="44"/>
      <c r="L60" s="50">
        <f>SUM(L59:L59)</f>
        <v>0.06</v>
      </c>
      <c r="M60" s="51">
        <f>SUM(M59:M59)</f>
        <v>788.62471063829776</v>
      </c>
    </row>
    <row r="61" spans="1:13" x14ac:dyDescent="0.25">
      <c r="A61" s="93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94"/>
    </row>
    <row r="62" spans="1:13" ht="15.75" x14ac:dyDescent="0.25">
      <c r="A62" s="87" t="s">
        <v>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45">
        <f>M55*100/(100-L60*100)</f>
        <v>13143.745177304963</v>
      </c>
    </row>
    <row r="63" spans="1:13" x14ac:dyDescent="0.25">
      <c r="A63" s="97" t="s">
        <v>60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46">
        <f>ROUND(M62/L37,2)</f>
        <v>6.26</v>
      </c>
    </row>
    <row r="64" spans="1:13" x14ac:dyDescent="0.25">
      <c r="A64" s="99" t="s">
        <v>62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1:13" x14ac:dyDescent="0.25">
      <c r="A65" s="85" t="s">
        <v>63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.75" thickBot="1" x14ac:dyDescent="0.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x14ac:dyDescent="0.25">
      <c r="A67" s="85" t="s">
        <v>65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5.75" thickBot="1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</sheetData>
  <mergeCells count="91"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TIAGO</cp:lastModifiedBy>
  <cp:lastPrinted>2021-01-25T12:57:40Z</cp:lastPrinted>
  <dcterms:created xsi:type="dcterms:W3CDTF">2011-07-24T00:16:59Z</dcterms:created>
  <dcterms:modified xsi:type="dcterms:W3CDTF">2023-08-18T17:39:18Z</dcterms:modified>
</cp:coreProperties>
</file>