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 defaultThemeVersion="124226"/>
  <bookViews>
    <workbookView xWindow="0" yWindow="0" windowWidth="20490" windowHeight="7620"/>
  </bookViews>
  <sheets>
    <sheet name="res solidos - item 01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<sst xmlns="http://schemas.openxmlformats.org/spreadsheetml/2006/main" count="86" uniqueCount="67">
  <si>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</si>
  <si>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</si>
  <si>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</si>
  <si>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</si>
  <si>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</si>
  <si>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</si>
  <si>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</si>
  <si>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</si>
  <si>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</si>
  <si>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</si>
  <si>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</si>
  <si>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</si>
  <si>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</si>
  <si>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</si>
  <si>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</si>
  <si>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</si>
  <si>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</si>
  <si>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</si>
  <si>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</si>
  <si>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</si>
  <si>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</si>
  <si>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Oleo diesel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</si>
  <si>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</si>
  <si>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</si>
  <si>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</si>
  <si>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</si>
  <si>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</si>
  <si>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</si>
  <si>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</si>
  <si>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</si>
  <si>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</si>
  <si>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</si>
  <si>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</si>
  <si>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</si>
  <si>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</si>
  <si>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</si>
  <si>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</si>
  <si>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</si>
  <si>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</si>
  <si>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</si>
  <si>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</si>
  <si>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</si>
  <si>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</si>
  <si>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</si>
  <si>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</si>
  <si>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</si>
  <si>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</si>
  <si>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</si>
  <si>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</si>
  <si>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</si>
  <si>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</si>
  <si>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</si>
  <si>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</si>
  <si>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</si>
  <si>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</si>
  <si>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</si>
  <si>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</si>
  <si>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</si>
  <si>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</si>
  <si>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</si>
  <si>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</si>
  <si>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 xml:space="preserve">MUNICÍPIO DE NOVA ESPERANÇA DO SUDOESTE </t>
  </si>
  <si>
    <t>PLANILHA DE CUSTOS VEICULO TIPO MICROONIBUS</t>
  </si>
  <si>
    <t xml:space="preserve">DEBORA BONETTI DA SILVA </t>
  </si>
  <si>
    <t>DIRETORA DO DEPARTAMENTO MUNICIPAL DE EDUCAÇÃO</t>
  </si>
  <si>
    <t>DATA: 22 de junho de 2023</t>
  </si>
  <si>
    <t>PLANILHA DE CUSTO TRANSPORTE ESCOLAR ANO 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</si>
</sst>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6" fontId="4" fillId="0" borderId="0" xfId="6" applyNumberFormat="1" applyFont="1"/>
    <xf numFmtId="0" fontId="4" fillId="0" borderId="0" xfId="0" applyFont="1"/>
    <xf numFmtId="43" fontId="4" fillId="0" borderId="0" xfId="6" applyFont="1"/>
    <xf numFmtId="0" fontId="5" fillId="0" borderId="0" xfId="0" applyFont="1"/>
    <xf numFmtId="43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43" fontId="7" fillId="0" borderId="3" xfId="6" applyFont="1" applyBorder="1" applyAlignment="1">
      <alignment horizontal="center" textRotation="45"/>
    </xf>
    <xf numFmtId="0" fontId="5" fillId="0" borderId="2" xfId="0" applyFont="1" applyBorder="1"/>
    <xf numFmtId="43" fontId="5" fillId="0" borderId="2" xfId="6" applyFont="1" applyBorder="1"/>
    <xf numFmtId="43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43" fontId="5" fillId="0" borderId="5" xfId="6" applyFont="1" applyBorder="1"/>
    <xf numFmtId="43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43" fontId="5" fillId="2" borderId="0" xfId="6" applyFont="1" applyFill="1" applyBorder="1"/>
    <xf numFmtId="43" fontId="5" fillId="2" borderId="8" xfId="6" applyFont="1" applyFill="1" applyBorder="1"/>
    <xf numFmtId="0" fontId="5" fillId="0" borderId="2" xfId="0" applyFont="1" applyBorder="1" applyAlignment="1">
      <alignment horizontal="center"/>
    </xf>
    <xf numFmtId="43" fontId="5" fillId="0" borderId="3" xfId="6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6" fontId="5" fillId="0" borderId="2" xfId="6" applyNumberFormat="1" applyFont="1" applyBorder="1" applyAlignment="1">
      <alignment horizontal="center"/>
    </xf>
    <xf numFmtId="43" fontId="6" fillId="0" borderId="3" xfId="6" applyFont="1" applyBorder="1"/>
    <xf numFmtId="166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43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3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43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43" fontId="5" fillId="3" borderId="8" xfId="6" applyFont="1" applyFill="1" applyBorder="1"/>
    <xf numFmtId="43" fontId="6" fillId="0" borderId="9" xfId="6" applyFont="1" applyBorder="1"/>
    <xf numFmtId="43" fontId="8" fillId="0" borderId="8" xfId="6" applyFont="1" applyBorder="1"/>
    <xf numFmtId="0" fontId="6" fillId="0" borderId="8" xfId="0" applyFont="1" applyBorder="1" applyAlignment="1"/>
    <xf numFmtId="0" fontId="9" fillId="0" borderId="2" xfId="0" applyFont="1" applyBorder="1" applyAlignment="1">
      <alignment horizontal="right"/>
    </xf>
    <xf numFmtId="43" fontId="9" fillId="0" borderId="3" xfId="6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6" fontId="5" fillId="0" borderId="2" xfId="6" applyNumberFormat="1" applyFont="1" applyBorder="1" applyAlignment="1">
      <alignment horizontal="center"/>
    </xf>
    <xf numFmtId="43" fontId="5" fillId="0" borderId="2" xfId="6" applyFont="1" applyFill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43" fontId="5" fillId="0" borderId="2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43" fontId="5" fillId="0" borderId="22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" fontId="9" fillId="0" borderId="33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0" fontId="5" fillId="0" borderId="33" xfId="0" applyFont="1" applyBorder="1" applyAlignment="1">
      <alignment horizontal="center"/>
    </xf>
    <xf numFmtId="43" fontId="5" fillId="0" borderId="33" xfId="6" applyFont="1" applyBorder="1" applyAlignment="1">
      <alignment horizontal="right"/>
    </xf>
    <xf numFmtId="43" fontId="5" fillId="0" borderId="22" xfId="6" applyFont="1" applyBorder="1" applyAlignment="1">
      <alignment horizontal="right"/>
    </xf>
    <xf numFmtId="4" fontId="5" fillId="0" borderId="3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3" fontId="5" fillId="0" borderId="33" xfId="6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2" xfId="6" applyNumberFormat="1" applyFont="1" applyBorder="1" applyAlignment="1">
      <alignment horizontal="right"/>
    </xf>
    <xf numFmtId="43" fontId="5" fillId="0" borderId="2" xfId="6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5" borderId="2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166" fontId="5" fillId="5" borderId="21" xfId="0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43" fontId="5" fillId="5" borderId="3" xfId="6" applyFont="1" applyFill="1" applyBorder="1"/>
    <xf numFmtId="43" fontId="5" fillId="5" borderId="21" xfId="6" applyFont="1" applyFill="1" applyBorder="1" applyAlignment="1">
      <alignment horizontal="center"/>
    </xf>
    <xf numFmtId="43" fontId="5" fillId="5" borderId="22" xfId="6" applyFont="1" applyFill="1" applyBorder="1" applyAlignment="1">
      <alignment horizontal="center"/>
    </xf>
    <xf numFmtId="10" fontId="5" fillId="5" borderId="2" xfId="3" applyNumberFormat="1" applyFont="1" applyFill="1" applyBorder="1"/>
    <xf numFmtId="0" fontId="6" fillId="5" borderId="2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6" fillId="5" borderId="14" xfId="0" applyFont="1" applyFill="1" applyBorder="1" applyAlignment="1"/>
    <xf numFmtId="0" fontId="6" fillId="5" borderId="15" xfId="0" applyFont="1" applyFill="1" applyBorder="1" applyAlignment="1"/>
    <xf numFmtId="10" fontId="6" fillId="5" borderId="16" xfId="0" applyNumberFormat="1" applyFont="1" applyFill="1" applyBorder="1" applyAlignment="1"/>
    <xf numFmtId="43" fontId="6" fillId="5" borderId="6" xfId="6" applyFont="1" applyFill="1" applyBorder="1"/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zoomScale="110" zoomScaleNormal="130" zoomScaleSheetLayoutView="110" workbookViewId="0">
      <selection activeCell="J37" sqref="J37:K37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" style="2" bestFit="1" customWidth="1"/>
    <col min="6" max="6" width="10" style="2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" style="2" bestFit="1" customWidth="1"/>
    <col min="12" max="12" width="11.5703125" style="2" bestFit="1" customWidth="1"/>
    <col min="13" max="13" width="13.140625" style="3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14.45" x14ac:dyDescent="0.3">
      <c r="A3" s="64" t="s">
        <v>66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ht="14.4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70" t="s">
        <v>62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1:14" ht="21.75" customHeight="1" x14ac:dyDescent="0.25">
      <c r="A10" s="73" t="s">
        <v>6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</row>
    <row r="11" spans="1:14" ht="71.25" customHeight="1" x14ac:dyDescent="0.25">
      <c r="A11" s="6" t="s">
        <v>2</v>
      </c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4</v>
      </c>
      <c r="I11" s="7" t="s">
        <v>34</v>
      </c>
      <c r="J11" s="7" t="s">
        <v>35</v>
      </c>
      <c r="K11" s="7" t="s">
        <v>36</v>
      </c>
      <c r="L11" s="7" t="s">
        <v>37</v>
      </c>
      <c r="M11" s="8" t="s">
        <v>38</v>
      </c>
    </row>
    <row r="12" spans="1:14" ht="14.45" x14ac:dyDescent="0.3">
      <c r="A12" s="6" t="s">
        <v>3</v>
      </c>
      <c r="B12" s="9">
        <v>1</v>
      </c>
      <c r="C12" s="10">
        <v>2000</v>
      </c>
      <c r="D12" s="10"/>
      <c r="E12" s="10">
        <v>0</v>
      </c>
      <c r="F12" s="10">
        <f>(C12+D12+E12)/12</f>
        <v>166.66666666666666</v>
      </c>
      <c r="G12" s="10">
        <f>F12/3</f>
        <v>55.55555555555555</v>
      </c>
      <c r="H12" s="10">
        <f>(C12+D12+E12+F12)*0.13</f>
        <v>281.66666666666663</v>
      </c>
      <c r="I12" s="10">
        <f>((C12+D12+E12+F12)*0.08)</f>
        <v>173.33333333333331</v>
      </c>
      <c r="J12" s="10">
        <v>0</v>
      </c>
      <c r="K12" s="10">
        <v>0</v>
      </c>
      <c r="L12" s="10">
        <f>SUM(C12:K12)</f>
        <v>2677.2222222222222</v>
      </c>
      <c r="M12" s="11">
        <f>B12*L12</f>
        <v>2677.2222222222222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2677.2222222222222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ht="14.45" x14ac:dyDescent="0.3">
      <c r="A17" s="52" t="s">
        <v>54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85"/>
    </row>
    <row r="18" spans="1:13" x14ac:dyDescent="0.25">
      <c r="A18" s="49" t="s">
        <v>9</v>
      </c>
      <c r="B18" s="50"/>
      <c r="C18" s="50"/>
      <c r="D18" s="50"/>
      <c r="E18" s="51"/>
      <c r="F18" s="47" t="s">
        <v>11</v>
      </c>
      <c r="G18" s="47"/>
      <c r="H18" s="47" t="s">
        <v>17</v>
      </c>
      <c r="I18" s="47"/>
      <c r="J18" s="47" t="s">
        <v>18</v>
      </c>
      <c r="K18" s="47"/>
      <c r="L18" s="20" t="s">
        <v>16</v>
      </c>
      <c r="M18" s="21" t="s">
        <v>19</v>
      </c>
    </row>
    <row r="19" spans="1:13" ht="14.45" x14ac:dyDescent="0.3">
      <c r="A19" s="61" t="s">
        <v>43</v>
      </c>
      <c r="B19" s="62"/>
      <c r="C19" s="62"/>
      <c r="D19" s="62"/>
      <c r="E19" s="63"/>
      <c r="F19" s="117">
        <v>1</v>
      </c>
      <c r="G19" s="101"/>
      <c r="H19" s="120">
        <v>90.94</v>
      </c>
      <c r="I19" s="121"/>
      <c r="J19" s="120">
        <f>H19</f>
        <v>90.94</v>
      </c>
      <c r="K19" s="121"/>
      <c r="L19" s="22">
        <v>10</v>
      </c>
      <c r="M19" s="21">
        <f t="shared" ref="M19:M22" si="0">J19/L19</f>
        <v>9.0939999999999994</v>
      </c>
    </row>
    <row r="20" spans="1:13" ht="14.45" x14ac:dyDescent="0.3">
      <c r="A20" s="110" t="s">
        <v>52</v>
      </c>
      <c r="B20" s="111"/>
      <c r="C20" s="111"/>
      <c r="D20" s="111"/>
      <c r="E20" s="112"/>
      <c r="F20" s="113">
        <v>1</v>
      </c>
      <c r="G20" s="114"/>
      <c r="H20" s="115">
        <v>2500</v>
      </c>
      <c r="I20" s="116"/>
      <c r="J20" s="115">
        <f>H20</f>
        <v>2500</v>
      </c>
      <c r="K20" s="116"/>
      <c r="L20" s="45">
        <v>10</v>
      </c>
      <c r="M20" s="46">
        <f t="shared" si="0"/>
        <v>250</v>
      </c>
    </row>
    <row r="21" spans="1:13" x14ac:dyDescent="0.25">
      <c r="A21" s="110" t="s">
        <v>53</v>
      </c>
      <c r="B21" s="111"/>
      <c r="C21" s="111"/>
      <c r="D21" s="111"/>
      <c r="E21" s="112"/>
      <c r="F21" s="113">
        <v>0.5</v>
      </c>
      <c r="G21" s="114"/>
      <c r="H21" s="115">
        <v>620</v>
      </c>
      <c r="I21" s="116"/>
      <c r="J21" s="115">
        <f>H21*F21</f>
        <v>310</v>
      </c>
      <c r="K21" s="116"/>
      <c r="L21" s="45">
        <v>10</v>
      </c>
      <c r="M21" s="46">
        <f t="shared" si="0"/>
        <v>31</v>
      </c>
    </row>
    <row r="22" spans="1:13" ht="14.45" x14ac:dyDescent="0.3">
      <c r="A22" s="61" t="s">
        <v>42</v>
      </c>
      <c r="B22" s="62"/>
      <c r="C22" s="62"/>
      <c r="D22" s="62"/>
      <c r="E22" s="63"/>
      <c r="F22" s="117">
        <v>1</v>
      </c>
      <c r="G22" s="101"/>
      <c r="H22" s="118">
        <v>800</v>
      </c>
      <c r="I22" s="119"/>
      <c r="J22" s="122">
        <f>F22*H22</f>
        <v>800</v>
      </c>
      <c r="K22" s="102"/>
      <c r="L22" s="23">
        <v>10</v>
      </c>
      <c r="M22" s="21">
        <f t="shared" si="0"/>
        <v>80</v>
      </c>
    </row>
    <row r="23" spans="1:13" ht="14.45" x14ac:dyDescent="0.3">
      <c r="A23" s="52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24">
        <f>SUM(M19:M22)</f>
        <v>370.09399999999999</v>
      </c>
    </row>
    <row r="24" spans="1:13" ht="14.45" x14ac:dyDescent="0.3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</row>
    <row r="25" spans="1:13" ht="14.45" x14ac:dyDescent="0.3">
      <c r="A25" s="52" t="s">
        <v>55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85"/>
    </row>
    <row r="26" spans="1:13" x14ac:dyDescent="0.25">
      <c r="A26" s="52" t="s">
        <v>9</v>
      </c>
      <c r="B26" s="53"/>
      <c r="C26" s="53"/>
      <c r="D26" s="53"/>
      <c r="E26" s="53"/>
      <c r="F26" s="47" t="s">
        <v>14</v>
      </c>
      <c r="G26" s="47"/>
      <c r="H26" s="47" t="s">
        <v>13</v>
      </c>
      <c r="I26" s="47"/>
      <c r="J26" s="47" t="s">
        <v>12</v>
      </c>
      <c r="K26" s="47"/>
      <c r="L26" s="9" t="s">
        <v>15</v>
      </c>
      <c r="M26" s="11" t="s">
        <v>10</v>
      </c>
    </row>
    <row r="27" spans="1:13" ht="14.45" x14ac:dyDescent="0.3">
      <c r="A27" s="57" t="s">
        <v>21</v>
      </c>
      <c r="B27" s="58"/>
      <c r="C27" s="58"/>
      <c r="D27" s="58"/>
      <c r="E27" s="89"/>
      <c r="F27" s="47">
        <v>3.7</v>
      </c>
      <c r="G27" s="47"/>
      <c r="H27" s="47">
        <v>5.09</v>
      </c>
      <c r="I27" s="47"/>
      <c r="J27" s="126">
        <f>H27/F27</f>
        <v>1.3756756756756756</v>
      </c>
      <c r="K27" s="126"/>
      <c r="L27" s="25">
        <v>2146</v>
      </c>
      <c r="M27" s="11">
        <f t="shared" ref="M27" si="1">J27*L27</f>
        <v>2952.2</v>
      </c>
    </row>
    <row r="28" spans="1:13" ht="14.45" x14ac:dyDescent="0.3">
      <c r="A28" s="49" t="s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24">
        <f>SUM(M27:M27)</f>
        <v>2952.2</v>
      </c>
    </row>
    <row r="29" spans="1:13" ht="14.45" x14ac:dyDescent="0.3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</row>
    <row r="30" spans="1:13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85"/>
    </row>
    <row r="31" spans="1:13" x14ac:dyDescent="0.25">
      <c r="A31" s="52" t="s">
        <v>9</v>
      </c>
      <c r="B31" s="53"/>
      <c r="C31" s="53"/>
      <c r="D31" s="53"/>
      <c r="E31" s="53"/>
      <c r="F31" s="47" t="s">
        <v>58</v>
      </c>
      <c r="G31" s="47"/>
      <c r="H31" s="47" t="s">
        <v>59</v>
      </c>
      <c r="I31" s="47"/>
      <c r="J31" s="47" t="s">
        <v>15</v>
      </c>
      <c r="K31" s="47"/>
      <c r="L31" s="9" t="s">
        <v>16</v>
      </c>
      <c r="M31" s="11" t="s">
        <v>19</v>
      </c>
    </row>
    <row r="32" spans="1:13" x14ac:dyDescent="0.25">
      <c r="A32" s="57" t="s">
        <v>56</v>
      </c>
      <c r="B32" s="58"/>
      <c r="C32" s="58"/>
      <c r="D32" s="58"/>
      <c r="E32" s="89"/>
      <c r="F32" s="123">
        <v>26000</v>
      </c>
      <c r="G32" s="47"/>
      <c r="H32" s="124">
        <v>21460</v>
      </c>
      <c r="I32" s="124"/>
      <c r="J32" s="125">
        <v>2146</v>
      </c>
      <c r="K32" s="125"/>
      <c r="L32" s="25">
        <v>10</v>
      </c>
      <c r="M32" s="11">
        <f>F32/10</f>
        <v>2600</v>
      </c>
    </row>
    <row r="33" spans="1:13" ht="14.45" x14ac:dyDescent="0.3">
      <c r="A33" s="49" t="s">
        <v>20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24">
        <f>SUM(M32:M32)</f>
        <v>2600</v>
      </c>
    </row>
    <row r="34" spans="1:13" thickBot="1" x14ac:dyDescent="0.35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4"/>
    </row>
    <row r="35" spans="1:13" ht="14.45" x14ac:dyDescent="0.3">
      <c r="A35" s="54" t="s">
        <v>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</row>
    <row r="36" spans="1:13" x14ac:dyDescent="0.25">
      <c r="A36" s="52" t="s">
        <v>9</v>
      </c>
      <c r="B36" s="53"/>
      <c r="C36" s="53"/>
      <c r="D36" s="53"/>
      <c r="E36" s="53"/>
      <c r="F36" s="47" t="s">
        <v>8</v>
      </c>
      <c r="G36" s="47"/>
      <c r="H36" s="47" t="s">
        <v>7</v>
      </c>
      <c r="I36" s="47"/>
      <c r="J36" s="47" t="s">
        <v>12</v>
      </c>
      <c r="K36" s="47"/>
      <c r="L36" s="9" t="s">
        <v>15</v>
      </c>
      <c r="M36" s="11" t="s">
        <v>10</v>
      </c>
    </row>
    <row r="37" spans="1:13" ht="14.45" x14ac:dyDescent="0.3">
      <c r="A37" s="57" t="s">
        <v>39</v>
      </c>
      <c r="B37" s="58"/>
      <c r="C37" s="58"/>
      <c r="D37" s="58"/>
      <c r="E37" s="58"/>
      <c r="F37" s="47">
        <v>4</v>
      </c>
      <c r="G37" s="47"/>
      <c r="H37" s="59">
        <v>4800</v>
      </c>
      <c r="I37" s="59"/>
      <c r="J37" s="60">
        <f>ROUND(H37/21000,2)</f>
        <v>0.23</v>
      </c>
      <c r="K37" s="60"/>
      <c r="L37" s="25">
        <v>2101</v>
      </c>
      <c r="M37" s="11">
        <f>J37*L37</f>
        <v>483.23</v>
      </c>
    </row>
    <row r="38" spans="1:13" ht="14.45" x14ac:dyDescent="0.3">
      <c r="A38" s="61" t="s">
        <v>27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24">
        <f>SUM(M37)</f>
        <v>483.23</v>
      </c>
    </row>
    <row r="39" spans="1:13" thickBot="1" x14ac:dyDescent="0.35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9"/>
    </row>
    <row r="40" spans="1:13" thickBot="1" x14ac:dyDescent="0.35">
      <c r="A40" s="26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>
        <f>M13+M23+M28+M38+M33</f>
        <v>9082.7462222222221</v>
      </c>
    </row>
    <row r="41" spans="1:13" ht="14.45" x14ac:dyDescent="0.3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thickBot="1" x14ac:dyDescent="0.35">
      <c r="A42" s="90" t="s">
        <v>24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32">
        <f>M40</f>
        <v>9082.7462222222221</v>
      </c>
    </row>
    <row r="43" spans="1:13" ht="14.45" x14ac:dyDescent="0.3">
      <c r="A43" s="54" t="s">
        <v>49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</row>
    <row r="44" spans="1:13" x14ac:dyDescent="0.25">
      <c r="A44" s="49" t="s">
        <v>22</v>
      </c>
      <c r="B44" s="50"/>
      <c r="C44" s="50"/>
      <c r="D44" s="50"/>
      <c r="E44" s="50"/>
      <c r="F44" s="50"/>
      <c r="G44" s="50"/>
      <c r="H44" s="50"/>
      <c r="I44" s="51"/>
      <c r="J44" s="48" t="s">
        <v>47</v>
      </c>
      <c r="K44" s="48"/>
      <c r="L44" s="33" t="s">
        <v>0</v>
      </c>
      <c r="M44" s="34" t="s">
        <v>10</v>
      </c>
    </row>
    <row r="45" spans="1:13" ht="14.45" x14ac:dyDescent="0.3">
      <c r="A45" s="57" t="s">
        <v>48</v>
      </c>
      <c r="B45" s="58"/>
      <c r="C45" s="58"/>
      <c r="D45" s="58"/>
      <c r="E45" s="58"/>
      <c r="F45" s="58"/>
      <c r="G45" s="58"/>
      <c r="H45" s="58"/>
      <c r="I45" s="58"/>
      <c r="J45" s="69">
        <v>9000</v>
      </c>
      <c r="K45" s="69"/>
      <c r="L45" s="20">
        <v>3</v>
      </c>
      <c r="M45" s="11">
        <f>J45*L45/100</f>
        <v>270</v>
      </c>
    </row>
    <row r="46" spans="1:13" ht="14.45" x14ac:dyDescent="0.3">
      <c r="A46" s="92" t="s">
        <v>20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24">
        <f>SUM(M45)</f>
        <v>270</v>
      </c>
    </row>
    <row r="47" spans="1:13" thickBot="1" x14ac:dyDescent="0.3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"/>
    </row>
    <row r="48" spans="1:13" thickBot="1" x14ac:dyDescent="0.3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</row>
    <row r="49" spans="1:13" ht="14.45" x14ac:dyDescent="0.3">
      <c r="A49" s="73" t="s">
        <v>50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5"/>
    </row>
    <row r="50" spans="1:13" x14ac:dyDescent="0.25">
      <c r="A50" s="61" t="s">
        <v>22</v>
      </c>
      <c r="B50" s="62"/>
      <c r="C50" s="62"/>
      <c r="D50" s="62"/>
      <c r="E50" s="62"/>
      <c r="F50" s="62"/>
      <c r="G50" s="62"/>
      <c r="H50" s="62"/>
      <c r="I50" s="63"/>
      <c r="J50" s="47" t="s">
        <v>23</v>
      </c>
      <c r="K50" s="47"/>
      <c r="L50" s="20" t="s">
        <v>0</v>
      </c>
      <c r="M50" s="11" t="s">
        <v>10</v>
      </c>
    </row>
    <row r="51" spans="1:13" ht="14.45" x14ac:dyDescent="0.3">
      <c r="A51" s="61" t="s">
        <v>46</v>
      </c>
      <c r="B51" s="62"/>
      <c r="C51" s="62"/>
      <c r="D51" s="62"/>
      <c r="E51" s="62"/>
      <c r="F51" s="62"/>
      <c r="G51" s="62"/>
      <c r="H51" s="62"/>
      <c r="I51" s="63"/>
      <c r="J51" s="69">
        <f>M42</f>
        <v>9082.7462222222221</v>
      </c>
      <c r="K51" s="69"/>
      <c r="L51" s="37">
        <v>20</v>
      </c>
      <c r="M51" s="11">
        <f>J51*L51/100</f>
        <v>1816.5492444444444</v>
      </c>
    </row>
    <row r="52" spans="1:13" thickBot="1" x14ac:dyDescent="0.35">
      <c r="A52" s="67" t="s">
        <v>25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38">
        <f>SUM(M51)</f>
        <v>1816.5492444444444</v>
      </c>
    </row>
    <row r="53" spans="1:13" ht="14.45" x14ac:dyDescent="0.3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</row>
    <row r="54" spans="1:13" thickBot="1" x14ac:dyDescent="0.35">
      <c r="A54" s="103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104"/>
    </row>
    <row r="55" spans="1:13" thickBot="1" x14ac:dyDescent="0.35">
      <c r="A55" s="94" t="s">
        <v>26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42">
        <f>M42+M52</f>
        <v>10899.295466666666</v>
      </c>
    </row>
    <row r="56" spans="1:13" thickBot="1" x14ac:dyDescent="0.35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8"/>
    </row>
    <row r="57" spans="1:13" ht="14.45" x14ac:dyDescent="0.3">
      <c r="A57" s="130" t="s">
        <v>51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</row>
    <row r="58" spans="1:13" x14ac:dyDescent="0.25">
      <c r="A58" s="133" t="s">
        <v>22</v>
      </c>
      <c r="B58" s="134"/>
      <c r="C58" s="134"/>
      <c r="D58" s="134"/>
      <c r="E58" s="134"/>
      <c r="F58" s="134"/>
      <c r="G58" s="134"/>
      <c r="H58" s="134"/>
      <c r="I58" s="135"/>
      <c r="J58" s="136"/>
      <c r="K58" s="137"/>
      <c r="L58" s="138" t="s">
        <v>0</v>
      </c>
      <c r="M58" s="139" t="s">
        <v>10</v>
      </c>
    </row>
    <row r="59" spans="1:13" ht="14.45" x14ac:dyDescent="0.3">
      <c r="A59" s="133" t="s">
        <v>44</v>
      </c>
      <c r="B59" s="134"/>
      <c r="C59" s="134"/>
      <c r="D59" s="134"/>
      <c r="E59" s="134"/>
      <c r="F59" s="134"/>
      <c r="G59" s="134"/>
      <c r="H59" s="134"/>
      <c r="I59" s="135"/>
      <c r="J59" s="140"/>
      <c r="K59" s="141"/>
      <c r="L59" s="142">
        <v>0.06</v>
      </c>
      <c r="M59" s="139">
        <f>M62*L59</f>
        <v>695.6997106382978</v>
      </c>
    </row>
    <row r="60" spans="1:13" thickBot="1" x14ac:dyDescent="0.35">
      <c r="A60" s="143" t="s">
        <v>41</v>
      </c>
      <c r="B60" s="144"/>
      <c r="C60" s="144"/>
      <c r="D60" s="144"/>
      <c r="E60" s="144"/>
      <c r="F60" s="144"/>
      <c r="G60" s="144"/>
      <c r="H60" s="144"/>
      <c r="I60" s="144"/>
      <c r="J60" s="145"/>
      <c r="K60" s="146"/>
      <c r="L60" s="147">
        <v>0.06</v>
      </c>
      <c r="M60" s="148">
        <f>SUM(M59:M59)</f>
        <v>695.6997106382978</v>
      </c>
    </row>
    <row r="61" spans="1:13" ht="14.45" x14ac:dyDescent="0.3">
      <c r="A61" s="10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106"/>
    </row>
    <row r="62" spans="1:13" ht="15.6" x14ac:dyDescent="0.3">
      <c r="A62" s="99" t="s">
        <v>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43">
        <f>M55*100/(100-L60*100)</f>
        <v>11594.995177304963</v>
      </c>
    </row>
    <row r="63" spans="1:13" ht="14.45" x14ac:dyDescent="0.3">
      <c r="A63" s="107" t="s">
        <v>60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44">
        <f>ROUND(M62/L37,2)</f>
        <v>5.52</v>
      </c>
    </row>
    <row r="64" spans="1:13" x14ac:dyDescent="0.25">
      <c r="A64" s="109" t="s">
        <v>63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</row>
    <row r="65" spans="1:13" x14ac:dyDescent="0.25">
      <c r="A65" s="65" t="s">
        <v>64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ht="15.75" thickBot="1" x14ac:dyDescent="0.3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</row>
    <row r="67" spans="1:13" x14ac:dyDescent="0.25">
      <c r="A67" s="65" t="s">
        <v>65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1:13" ht="15.75" thickBot="1" x14ac:dyDescent="0.3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</row>
  </sheetData>
  <mergeCells count="91">
    <mergeCell ref="H26:I26"/>
    <mergeCell ref="A39:M39"/>
    <mergeCell ref="A36:E36"/>
    <mergeCell ref="F36:G36"/>
    <mergeCell ref="H36:I36"/>
    <mergeCell ref="A33:L33"/>
    <mergeCell ref="A32:E32"/>
    <mergeCell ref="F32:G32"/>
    <mergeCell ref="H32:I32"/>
    <mergeCell ref="J32:K32"/>
    <mergeCell ref="H27:I27"/>
    <mergeCell ref="J27:K27"/>
    <mergeCell ref="A27:E27"/>
    <mergeCell ref="F27:G27"/>
    <mergeCell ref="A31:E31"/>
    <mergeCell ref="F31:G31"/>
    <mergeCell ref="H31:I31"/>
    <mergeCell ref="J31:K31"/>
    <mergeCell ref="A29:M29"/>
    <mergeCell ref="A30:M30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63:L63"/>
    <mergeCell ref="A64:M64"/>
    <mergeCell ref="A48:M48"/>
    <mergeCell ref="A57:M57"/>
    <mergeCell ref="A58:I58"/>
    <mergeCell ref="A49:M49"/>
    <mergeCell ref="A42:L42"/>
    <mergeCell ref="A43:M43"/>
    <mergeCell ref="A45:I45"/>
    <mergeCell ref="J45:K45"/>
    <mergeCell ref="A46:L46"/>
    <mergeCell ref="A55:L55"/>
    <mergeCell ref="A56:M56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17:M17"/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J36:K36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USER</cp:lastModifiedBy>
  <cp:lastPrinted>2021-01-25T12:56:33Z</cp:lastPrinted>
  <dcterms:created xsi:type="dcterms:W3CDTF">2011-07-24T00:16:59Z</dcterms:created>
  <dcterms:modified xsi:type="dcterms:W3CDTF">2023-06-23T18:07:15Z</dcterms:modified>
</cp:coreProperties>
</file>