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A7C484F-981B-4007-B56A-22EFEBF33A56}" xr6:coauthVersionLast="47" xr6:coauthVersionMax="47" xr10:uidLastSave="{00000000-0000-0000-0000-000000000000}"/>
  <bookViews>
    <workbookView xWindow="-120" yWindow="-120" windowWidth="29040" windowHeight="15840" tabRatio="818" firstSheet="3" activeTab="7" xr2:uid="{00000000-000D-0000-FFFF-FFFF00000000}"/>
  </bookViews>
  <sheets>
    <sheet name="Índice" sheetId="24" r:id="rId1"/>
    <sheet name="Identificação do serviço" sheetId="25" r:id="rId2"/>
    <sheet name="Dimensionamento" sheetId="17" r:id="rId3"/>
    <sheet name="Mão de obra" sheetId="18" r:id="rId4"/>
    <sheet name="Encargos Sociais" sheetId="23" r:id="rId5"/>
    <sheet name="EPI" sheetId="21" r:id="rId6"/>
    <sheet name="Despesas Indiretas" sheetId="16" r:id="rId7"/>
    <sheet name="PV" sheetId="15" r:id="rId8"/>
  </sheets>
  <definedNames>
    <definedName name="_xlnm.Print_Area" localSheetId="7">PV!$B$4:$I$57</definedName>
    <definedName name="B" localSheetId="6">#REF!</definedName>
    <definedName name="B" localSheetId="2">#REF!</definedName>
    <definedName name="B" localSheetId="0">#REF!</definedName>
    <definedName name="B" localSheetId="3">#REF!</definedName>
    <definedName name="B" localSheetId="7">#REF!</definedName>
    <definedName name="B">#REF!</definedName>
    <definedName name="BANCO" localSheetId="6">#REF!</definedName>
    <definedName name="BANCO" localSheetId="2">#REF!</definedName>
    <definedName name="BANCO" localSheetId="3">#REF!</definedName>
    <definedName name="BANCO" localSheetId="7">#REF!</definedName>
    <definedName name="BANCO">#REF!</definedName>
    <definedName name="Banco_dados_IM" localSheetId="6">#REF!</definedName>
    <definedName name="Banco_dados_IM" localSheetId="2">#REF!</definedName>
    <definedName name="Banco_dados_IM" localSheetId="3">#REF!</definedName>
    <definedName name="Banco_dados_IM" localSheetId="7">#REF!</definedName>
    <definedName name="Banco_dados_IM">#REF!</definedName>
    <definedName name="C_" localSheetId="6">#REF!</definedName>
    <definedName name="C_" localSheetId="2">#REF!</definedName>
    <definedName name="C_" localSheetId="3">#REF!</definedName>
    <definedName name="C_" localSheetId="7">#REF!</definedName>
    <definedName name="C_">#REF!</definedName>
    <definedName name="Critérios_IM" localSheetId="6">#REF!</definedName>
    <definedName name="Critérios_IM" localSheetId="2">#REF!</definedName>
    <definedName name="Critérios_IM" localSheetId="3">#REF!</definedName>
    <definedName name="Critérios_IM" localSheetId="7">#REF!</definedName>
    <definedName name="Critérios_IM">#REF!</definedName>
    <definedName name="D" localSheetId="6">#REF!</definedName>
    <definedName name="D" localSheetId="2">#REF!</definedName>
    <definedName name="D" localSheetId="3">#REF!</definedName>
    <definedName name="D" localSheetId="7">#REF!</definedName>
    <definedName name="D">#REF!</definedName>
    <definedName name="DADOS" localSheetId="6">#REF!</definedName>
    <definedName name="DADOS" localSheetId="2">#REF!</definedName>
    <definedName name="DADOS" localSheetId="3">#REF!</definedName>
    <definedName name="DADOS" localSheetId="7">#REF!</definedName>
    <definedName name="DADOS">#REF!</definedName>
    <definedName name="E" localSheetId="6">#REF!</definedName>
    <definedName name="E" localSheetId="2">#REF!</definedName>
    <definedName name="E" localSheetId="3">#REF!</definedName>
    <definedName name="E" localSheetId="7">#REF!</definedName>
    <definedName name="E">#REF!</definedName>
    <definedName name="F" localSheetId="6">#REF!</definedName>
    <definedName name="F" localSheetId="2">#REF!</definedName>
    <definedName name="F" localSheetId="3">#REF!</definedName>
    <definedName name="F" localSheetId="7">#REF!</definedName>
    <definedName name="F">#REF!</definedName>
    <definedName name="G" localSheetId="6">#REF!</definedName>
    <definedName name="G" localSheetId="2">#REF!</definedName>
    <definedName name="G" localSheetId="3">#REF!</definedName>
    <definedName name="G" localSheetId="7">#REF!</definedName>
    <definedName name="G">#REF!</definedName>
    <definedName name="ORCAMENTO" localSheetId="6">#REF!</definedName>
    <definedName name="ORCAMENTO" localSheetId="2">#REF!</definedName>
    <definedName name="ORCAMENTO" localSheetId="3">#REF!</definedName>
    <definedName name="ORCAMENTO" localSheetId="7">#REF!</definedName>
    <definedName name="ORCAMENTO">#REF!</definedName>
    <definedName name="Planilha" localSheetId="6">#REF!</definedName>
    <definedName name="Planilha" localSheetId="2">#REF!</definedName>
    <definedName name="Planilha" localSheetId="3">#REF!</definedName>
    <definedName name="Planilha" localSheetId="7">#REF!</definedName>
    <definedName name="Planilha">#REF!</definedName>
    <definedName name="RESULTADOS" localSheetId="6">#REF!</definedName>
    <definedName name="RESULTADOS" localSheetId="2">#REF!</definedName>
    <definedName name="RESULTADOS" localSheetId="3">#REF!</definedName>
    <definedName name="RESULTADOS" localSheetId="7">#REF!</definedName>
    <definedName name="RESULTADOS">#REF!</definedName>
    <definedName name="RESUMO" localSheetId="6">#REF!</definedName>
    <definedName name="RESUMO" localSheetId="2">#REF!</definedName>
    <definedName name="RESUMO" localSheetId="3">#REF!</definedName>
    <definedName name="RESUMO" localSheetId="7">#REF!</definedName>
    <definedName name="RESUMO">#REF!</definedName>
    <definedName name="VARRICAO" localSheetId="6">#REF!</definedName>
    <definedName name="VARRICAO" localSheetId="2">#REF!</definedName>
    <definedName name="VARRICAO" localSheetId="3">#REF!</definedName>
    <definedName name="VARRICAO" localSheetId="7">#REF!</definedName>
    <definedName name="VARRICA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4" i="18" l="1"/>
  <c r="F107" i="18" l="1"/>
  <c r="D26" i="18"/>
  <c r="D19" i="18" s="1"/>
  <c r="D12" i="18" s="1"/>
  <c r="C116" i="18" l="1"/>
  <c r="C150" i="18" s="1"/>
  <c r="C62" i="18"/>
  <c r="C90" i="18"/>
  <c r="C149" i="18" s="1"/>
  <c r="C37" i="18"/>
  <c r="D32" i="18"/>
  <c r="D25" i="18"/>
  <c r="D18" i="18"/>
  <c r="D11" i="18"/>
  <c r="D50" i="18"/>
  <c r="D129" i="18"/>
  <c r="D103" i="18"/>
  <c r="D76" i="18"/>
  <c r="F132" i="18" l="1"/>
  <c r="F111" i="18"/>
  <c r="F105" i="18" l="1"/>
  <c r="F78" i="18"/>
  <c r="F108" i="18"/>
  <c r="F109" i="18"/>
  <c r="F137" i="18"/>
  <c r="F84" i="18"/>
  <c r="F58" i="18"/>
  <c r="F138" i="18"/>
  <c r="F136" i="18"/>
  <c r="F135" i="18"/>
  <c r="F83" i="18"/>
  <c r="F82" i="18"/>
  <c r="F81" i="18"/>
  <c r="F79" i="18"/>
  <c r="F53" i="18"/>
  <c r="F52" i="18" l="1"/>
  <c r="B2" i="17" l="1"/>
  <c r="C27" i="16" l="1"/>
  <c r="F127" i="18" l="1"/>
  <c r="D122" i="18"/>
  <c r="D118" i="18"/>
  <c r="F101" i="18"/>
  <c r="D96" i="18"/>
  <c r="D92" i="18"/>
  <c r="F126" i="18" l="1"/>
  <c r="F131" i="18"/>
  <c r="E100" i="18"/>
  <c r="F100" i="18"/>
  <c r="E126" i="18"/>
  <c r="E125" i="18"/>
  <c r="F125" i="18" s="1"/>
  <c r="E124" i="18"/>
  <c r="F124" i="18" s="1"/>
  <c r="E99" i="18"/>
  <c r="F99" i="18" s="1"/>
  <c r="E98" i="18"/>
  <c r="F98" i="18" s="1"/>
  <c r="F128" i="18" l="1"/>
  <c r="F129" i="18" s="1"/>
  <c r="F130" i="18" s="1"/>
  <c r="F139" i="18" s="1"/>
  <c r="F140" i="18" s="1"/>
  <c r="D150" i="18" s="1"/>
  <c r="F102" i="18"/>
  <c r="F103" i="18" s="1"/>
  <c r="F104" i="18" s="1"/>
  <c r="F113" i="18" s="1"/>
  <c r="F114" i="18" s="1"/>
  <c r="D149" i="18" s="1"/>
  <c r="F56" i="18"/>
  <c r="F57" i="18"/>
  <c r="B148" i="18" l="1"/>
  <c r="B147" i="18"/>
  <c r="C147" i="18"/>
  <c r="F54" i="18" l="1"/>
  <c r="F48" i="18"/>
  <c r="D43" i="18"/>
  <c r="C148" i="18"/>
  <c r="E45" i="18" l="1"/>
  <c r="F45" i="18" s="1"/>
  <c r="E46" i="18"/>
  <c r="F46" i="18" s="1"/>
  <c r="F49" i="18" l="1"/>
  <c r="B2" i="15" l="1"/>
  <c r="B2" i="16"/>
  <c r="B2" i="21"/>
  <c r="D23" i="23"/>
  <c r="D28" i="23" s="1"/>
  <c r="D16" i="23"/>
  <c r="D40" i="23" l="1"/>
  <c r="D42" i="23" s="1"/>
  <c r="F50" i="18" s="1"/>
  <c r="F51" i="18" s="1"/>
  <c r="F59" i="18" s="1"/>
  <c r="F22" i="17"/>
  <c r="F23" i="17" l="1"/>
  <c r="G13" i="21"/>
  <c r="G12" i="21"/>
  <c r="G11" i="21"/>
  <c r="G10" i="21"/>
  <c r="G9" i="21"/>
  <c r="G8" i="21"/>
  <c r="E13" i="21"/>
  <c r="E12" i="21"/>
  <c r="E11" i="21"/>
  <c r="E10" i="21"/>
  <c r="E9" i="21"/>
  <c r="E8" i="21"/>
  <c r="E14" i="21" l="1"/>
  <c r="E15" i="21" s="1"/>
  <c r="G14" i="21"/>
  <c r="F18" i="17" l="1"/>
  <c r="F28" i="15" l="1"/>
  <c r="D68" i="18" l="1"/>
  <c r="F72" i="18"/>
  <c r="E72" i="18" l="1"/>
  <c r="E71" i="18"/>
  <c r="F71" i="18" s="1"/>
  <c r="F73" i="18"/>
  <c r="E70" i="18"/>
  <c r="F70" i="18" s="1"/>
  <c r="F75" i="18" l="1"/>
  <c r="F76" i="18" s="1"/>
  <c r="F77" i="18" s="1"/>
  <c r="D44" i="15"/>
  <c r="D45" i="15" s="1"/>
  <c r="D46" i="15" s="1"/>
  <c r="G15" i="21" l="1"/>
  <c r="D17" i="21" l="1"/>
  <c r="D64" i="18"/>
  <c r="F11" i="15" l="1"/>
  <c r="D18" i="21"/>
  <c r="F87" i="18"/>
  <c r="F88" i="18" s="1"/>
  <c r="D148" i="18" s="1"/>
  <c r="F60" i="18"/>
  <c r="D147" i="18" s="1"/>
  <c r="D145" i="18" l="1"/>
  <c r="E149" i="18" l="1"/>
  <c r="E148" i="18"/>
  <c r="F10" i="15"/>
  <c r="D155" i="18"/>
  <c r="E150" i="18"/>
  <c r="E145" i="18"/>
  <c r="E147" i="18"/>
  <c r="F15" i="15" l="1"/>
  <c r="F26" i="15" l="1"/>
  <c r="F32" i="15" l="1"/>
  <c r="F34" i="15" l="1"/>
  <c r="G26" i="15" s="1"/>
  <c r="G15" i="15" l="1"/>
  <c r="G10" i="15"/>
  <c r="G28" i="15"/>
  <c r="G11" i="15"/>
  <c r="F38" i="15"/>
  <c r="G40" i="15" s="1"/>
  <c r="G30" i="15"/>
  <c r="G32" i="15" l="1"/>
  <c r="G34" i="15" s="1"/>
  <c r="G44" i="15"/>
  <c r="H41" i="15"/>
  <c r="H38" i="15"/>
  <c r="G42" i="15"/>
  <c r="G41" i="15"/>
</calcChain>
</file>

<file path=xl/sharedStrings.xml><?xml version="1.0" encoding="utf-8"?>
<sst xmlns="http://schemas.openxmlformats.org/spreadsheetml/2006/main" count="337" uniqueCount="233">
  <si>
    <t>Total</t>
  </si>
  <si>
    <t>Salário Nominal Mensal (R$) =</t>
  </si>
  <si>
    <t>Base semanal (horas) =</t>
  </si>
  <si>
    <t>Quant.</t>
  </si>
  <si>
    <t>Valor Unitário</t>
  </si>
  <si>
    <t>Base mensal (horas) =</t>
  </si>
  <si>
    <t>Total =</t>
  </si>
  <si>
    <t>Férias</t>
  </si>
  <si>
    <t>TOTAL =</t>
  </si>
  <si>
    <t>Total sem encargos =</t>
  </si>
  <si>
    <t>Total com encargos =</t>
  </si>
  <si>
    <t>Total do efetivo =</t>
  </si>
  <si>
    <t>Horas Extras (100%) =</t>
  </si>
  <si>
    <t>Boné</t>
  </si>
  <si>
    <t>Calçado de segurança</t>
  </si>
  <si>
    <t>Capa de chuva amarela com reflexivo</t>
  </si>
  <si>
    <t>DESCRIÇÃO</t>
  </si>
  <si>
    <t>Custo</t>
  </si>
  <si>
    <t>unitário</t>
  </si>
  <si>
    <t>Horas Extras (50%) =</t>
  </si>
  <si>
    <t>Encargos sociais (%) =</t>
  </si>
  <si>
    <t>Adicional de noturno (20%) =</t>
  </si>
  <si>
    <t>(R$)</t>
  </si>
  <si>
    <t>Quantidade =</t>
  </si>
  <si>
    <t>Mão de Obra Direta</t>
  </si>
  <si>
    <t>Reserva Técnica (absenteismo+férias) =</t>
  </si>
  <si>
    <t>Adicional de insalubridade (% sobre salário mínimo) =</t>
  </si>
  <si>
    <t>Adicional de insalubridade (%) =</t>
  </si>
  <si>
    <t>TOTAL MÃO DE OBRA =</t>
  </si>
  <si>
    <t>RESUMO DA MÃO DE OBRA</t>
  </si>
  <si>
    <t>UNIFORMES E EQUIPAMENTOS</t>
  </si>
  <si>
    <t>CUSTO TOTAL =</t>
  </si>
  <si>
    <t>Grupo:</t>
  </si>
  <si>
    <t>RESUMO DOS CUSTOS OPERACIONAIS</t>
  </si>
  <si>
    <t>Cliente:</t>
  </si>
  <si>
    <t>Descrição</t>
  </si>
  <si>
    <t>(R$/mês)</t>
  </si>
  <si>
    <t>OUTROS GASTOS</t>
  </si>
  <si>
    <t>Obs.:</t>
  </si>
  <si>
    <t>FORMAÇÃO DO PREÇO DE VENDA</t>
  </si>
  <si>
    <t>% SOBRE O PREÇO DE VENDA</t>
  </si>
  <si>
    <t xml:space="preserve">   (+) PIS</t>
  </si>
  <si>
    <t xml:space="preserve">   (+) COFINS</t>
  </si>
  <si>
    <t xml:space="preserve">   (+) ISS</t>
  </si>
  <si>
    <t>Soma dos Percentuais</t>
  </si>
  <si>
    <t>Uniforme e EPI</t>
  </si>
  <si>
    <t>Valor</t>
  </si>
  <si>
    <t>Aluguel</t>
  </si>
  <si>
    <t>Movéis e utensílios</t>
  </si>
  <si>
    <t>Limpeza e conservação</t>
  </si>
  <si>
    <t>Máquinas de escritório</t>
  </si>
  <si>
    <t>Material de expediente</t>
  </si>
  <si>
    <t>Equipamentos e materiais administrativos</t>
  </si>
  <si>
    <t>Equipamentos de segurança</t>
  </si>
  <si>
    <t>Cursos e treinamentos</t>
  </si>
  <si>
    <t>Ferramentas para manuseio</t>
  </si>
  <si>
    <t>Mobilizações e desmobilizações</t>
  </si>
  <si>
    <t>Energia elétrica</t>
  </si>
  <si>
    <t>Água e esgoto</t>
  </si>
  <si>
    <t>Telefone</t>
  </si>
  <si>
    <t>Licenças</t>
  </si>
  <si>
    <t>Despesas Indiretas</t>
  </si>
  <si>
    <t>Total dos Custos</t>
  </si>
  <si>
    <t>Operação:</t>
  </si>
  <si>
    <t>Total de horas de trabalho diário =</t>
  </si>
  <si>
    <t>DISCRIMINAÇÃO</t>
  </si>
  <si>
    <t>% Salário</t>
  </si>
  <si>
    <t>Mensal</t>
  </si>
  <si>
    <t>GRUPO A</t>
  </si>
  <si>
    <t>Básico</t>
  </si>
  <si>
    <t>TOTAL GRUPO A</t>
  </si>
  <si>
    <t>GRUPO B</t>
  </si>
  <si>
    <t>TOTAL GRUPO B</t>
  </si>
  <si>
    <t>GRUPO C</t>
  </si>
  <si>
    <t>TOTAL GRUPO C</t>
  </si>
  <si>
    <t>TOTAL GERAL</t>
  </si>
  <si>
    <t>Reserva Técnica (domingos+absenteismo+férias) =</t>
  </si>
  <si>
    <t>Custo mensal/funcionário (R$) =</t>
  </si>
  <si>
    <t>Calça de brim</t>
  </si>
  <si>
    <t>Consumo</t>
  </si>
  <si>
    <t>Anual</t>
  </si>
  <si>
    <t>Custo mensal por funcionário (R$) =</t>
  </si>
  <si>
    <t>Custo mensal do efetivo (R$) =</t>
  </si>
  <si>
    <t>QUANTIDADE DE DIAS ÚTEIS POR ANO</t>
  </si>
  <si>
    <t>Quantidade de dias no ano =</t>
  </si>
  <si>
    <t>Quantidade de domingos no ano =</t>
  </si>
  <si>
    <t>Quantidade  de dias úteis no ano =</t>
  </si>
  <si>
    <t>Quantidade de dias úteis no mês =</t>
  </si>
  <si>
    <t xml:space="preserve">   1 / (30)</t>
  </si>
  <si>
    <t>ÍNDICE</t>
  </si>
  <si>
    <t>1º turno diurno</t>
  </si>
  <si>
    <t xml:space="preserve">TOTAL GERAL </t>
  </si>
  <si>
    <t xml:space="preserve">   1 - (28)</t>
  </si>
  <si>
    <t>TOTAL ( 1 a 5 )</t>
  </si>
  <si>
    <t>Manutenção veículo(mensal)</t>
  </si>
  <si>
    <t>Infraestrutura para sistema operacional de dados (INTERNET)</t>
  </si>
  <si>
    <t>Consultorias (CONTABILIDADE)</t>
  </si>
  <si>
    <t>SESC OU SESI</t>
  </si>
  <si>
    <t>SENAI OU SENAC</t>
  </si>
  <si>
    <t>SEBRAE</t>
  </si>
  <si>
    <t>INCRA</t>
  </si>
  <si>
    <t>INSS</t>
  </si>
  <si>
    <t>FGTS</t>
  </si>
  <si>
    <t>Salário Educação</t>
  </si>
  <si>
    <t>Seguro acidente do trabalho</t>
  </si>
  <si>
    <t>Incidencia do FGTS sobre o aviso previo indenizado</t>
  </si>
  <si>
    <t xml:space="preserve">Multa do FGTS e contribuição social sobre o aviso previo indenizado </t>
  </si>
  <si>
    <t>Aviso previo trabalhado</t>
  </si>
  <si>
    <t>Incidencia dos encargos sobre o aviso previo trabalhado</t>
  </si>
  <si>
    <t>Multa do FGTS e contribuição social sobre o aviso previo trabalhado</t>
  </si>
  <si>
    <r>
      <t>13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salário ( 100x30/360)</t>
    </r>
  </si>
  <si>
    <t>Ausencias  Legais</t>
  </si>
  <si>
    <t>Licença paternidade</t>
  </si>
  <si>
    <t>Ausencia por acidente de trabalho</t>
  </si>
  <si>
    <t>Afastamento maternidade</t>
  </si>
  <si>
    <t>Nota 1: Como a planilha de custos e formação de preços é calculada mensalmente, provisiona-se proporcionalmente 1/12 (um doze avos) dos valores referentes a gratificação natalina e adicional de férias.</t>
  </si>
  <si>
    <t>Nota 1: Os percentuais dos encargos previdenciários, do FGTS e demais contribuições são aqueles estabelecidos pela legislação vigente.</t>
  </si>
  <si>
    <t>Nota 2: O adicional de férias contido corresponde a 1/3 (um terço) da remuneração que por sua vez é divido por 12 (doze) conforme Nota 1 acima</t>
  </si>
  <si>
    <t>Nota: As alíneas do grupo "C" referem-se somente ao custo que será pago ao repositor pelos dias trabalhados quando da necessidade de substituir a mão de obra alocada na prestação do serviço.</t>
  </si>
  <si>
    <r>
      <t>1)</t>
    </r>
    <r>
      <rPr>
        <sz val="11"/>
        <color indexed="8"/>
        <rFont val="Ecofont_Spranq_eco_Sans"/>
        <family val="2"/>
      </rPr>
      <t>  O Imposto de Renda de Pessoa Jurídica - IRPJ - e a Contribuição Social sobre o Lucro Líquido - CSLL, que não podem ser repassados à Administração, não serão incluídos na proposta de preços apresentada.</t>
    </r>
  </si>
  <si>
    <r>
      <t>N</t>
    </r>
    <r>
      <rPr>
        <strike/>
        <sz val="11"/>
        <color indexed="8"/>
        <rFont val="Ecofont_Spranq_eco_Sans"/>
        <family val="2"/>
      </rPr>
      <t>º</t>
    </r>
    <r>
      <rPr>
        <sz val="11"/>
        <color indexed="8"/>
        <rFont val="Ecofont_Spranq_eco_Sans"/>
        <family val="2"/>
      </rPr>
      <t xml:space="preserve"> Processo</t>
    </r>
  </si>
  <si>
    <r>
      <t>Licitação N</t>
    </r>
    <r>
      <rPr>
        <strike/>
        <sz val="11"/>
        <color indexed="8"/>
        <rFont val="Ecofont_Spranq_eco_Sans"/>
        <family val="2"/>
      </rPr>
      <t>º</t>
    </r>
    <r>
      <rPr>
        <sz val="11"/>
        <color indexed="8"/>
        <rFont val="Ecofont_Spranq_eco_Sans"/>
        <family val="2"/>
      </rPr>
      <t xml:space="preserve"> </t>
    </r>
  </si>
  <si>
    <t>       Discriminação dos Serviços (dados referentes à contratação)</t>
  </si>
  <si>
    <t>A</t>
  </si>
  <si>
    <t xml:space="preserve">Data de apresentação da proposta (dia/mês/ano) </t>
  </si>
  <si>
    <t>B</t>
  </si>
  <si>
    <t xml:space="preserve">Município/UF </t>
  </si>
  <si>
    <t>C</t>
  </si>
  <si>
    <t>Ano Acordo, Convenção ou Sentença Normativa em Dissídio Coletivo</t>
  </si>
  <si>
    <t>D</t>
  </si>
  <si>
    <r>
      <t>N</t>
    </r>
    <r>
      <rPr>
        <strike/>
        <sz val="11"/>
        <color indexed="8"/>
        <rFont val="Ecofont_Spranq_eco_Sans"/>
        <family val="2"/>
      </rPr>
      <t>º</t>
    </r>
    <r>
      <rPr>
        <sz val="11"/>
        <color indexed="8"/>
        <rFont val="Ecofont_Spranq_eco_Sans"/>
        <family val="2"/>
      </rPr>
      <t xml:space="preserve"> de meses de execução contratual</t>
    </r>
  </si>
  <si>
    <t>E</t>
  </si>
  <si>
    <t>Local da prestação de serviços</t>
  </si>
  <si>
    <t>Tipo de Serviço</t>
  </si>
  <si>
    <t>Unidade Medida</t>
  </si>
  <si>
    <t>Quantidade Total a Contratar em função da Unidade medida</t>
  </si>
  <si>
    <t>Mão de Obra Vinculada à Execução Contratual</t>
  </si>
  <si>
    <t xml:space="preserve">Tipo de serviço 
</t>
  </si>
  <si>
    <t>Classificação Brasileira de Ocupações (CBO)</t>
  </si>
  <si>
    <t xml:space="preserve">Salário normativo da Categoria Profissional </t>
  </si>
  <si>
    <t>Categoria profissional</t>
  </si>
  <si>
    <t>Data base da categoria (dia/mês/ano)</t>
  </si>
  <si>
    <t>Nota 1: Deverá ser elaborado um quadro para cada tipo de serviço</t>
  </si>
  <si>
    <t>Nota 2: A planilha será calculada considerando o valor mensal do empregado.</t>
  </si>
  <si>
    <t>Nota: Valores mensais por empregado.</t>
  </si>
  <si>
    <t xml:space="preserve">   (+) IRRJ</t>
  </si>
  <si>
    <t xml:space="preserve">   (+) CPP</t>
  </si>
  <si>
    <t xml:space="preserve">   (+) CSLL</t>
  </si>
  <si>
    <t>1 - IDENTIFICAÇÃO</t>
  </si>
  <si>
    <t>Nota 1: O Módulo  refere-se ao valor mensal devido ao empregado pela prestação do serviço no período de 12 meses.</t>
  </si>
  <si>
    <t>CUSTO MENSAL POR EMPREGADO = R$</t>
  </si>
  <si>
    <t>Nota 1: Será conciderada a data da apresentação da proposta alinea "A" que deverá coincidir com a data limite da apresentação da proposta da licitação (data da abertura da licitação), para fins de concessão de reajuste.</t>
  </si>
  <si>
    <t>Nota 2: O SAT a depender do grau de risco do serviço irá variar entre 1%, para risco leve, de 2%, para risco médio, e de 3% de risco grave.</t>
  </si>
  <si>
    <t>Lucro</t>
  </si>
  <si>
    <t>Nota 1: O valor dos tributos é obtido aplicando percentual sobre o faturamento.</t>
  </si>
  <si>
    <t>2 - Dimensionamento</t>
  </si>
  <si>
    <t>2.1-</t>
  </si>
  <si>
    <t>2.2-</t>
  </si>
  <si>
    <t>3 - MÃO DE OBRA</t>
  </si>
  <si>
    <t>3.1 - MÃO DE OBRA DIRETA</t>
  </si>
  <si>
    <t>3.1.4-</t>
  </si>
  <si>
    <t>TRAJETO/PRODUÇÃO</t>
  </si>
  <si>
    <t>TURNO DE TRABALHO</t>
  </si>
  <si>
    <t>OBSERVAÇÕES</t>
  </si>
  <si>
    <r>
      <t xml:space="preserve">A </t>
    </r>
    <r>
      <rPr>
        <b/>
        <sz val="11"/>
        <rFont val="Arial"/>
        <family val="2"/>
      </rPr>
      <t>Quantidade de dias úteis no ano</t>
    </r>
    <r>
      <rPr>
        <sz val="11"/>
        <rFont val="Arial"/>
        <family val="2"/>
      </rPr>
      <t xml:space="preserve"> é calculada diminuindo a </t>
    </r>
    <r>
      <rPr>
        <b/>
        <sz val="11"/>
        <rFont val="Arial"/>
        <family val="2"/>
      </rPr>
      <t>Quantidade de domingos no ano</t>
    </r>
    <r>
      <rPr>
        <sz val="11"/>
        <rFont val="Arial"/>
        <family val="2"/>
      </rPr>
      <t xml:space="preserve"> da </t>
    </r>
    <r>
      <rPr>
        <b/>
        <sz val="11"/>
        <rFont val="Arial"/>
        <family val="2"/>
      </rPr>
      <t>Quantidade de dias no ano</t>
    </r>
    <r>
      <rPr>
        <sz val="11"/>
        <rFont val="Arial"/>
        <family val="2"/>
      </rPr>
      <t>.</t>
    </r>
  </si>
  <si>
    <r>
      <t xml:space="preserve">A </t>
    </r>
    <r>
      <rPr>
        <b/>
        <sz val="11"/>
        <rFont val="Arial"/>
        <family val="2"/>
      </rPr>
      <t>Quantidade de dias úteis no mês</t>
    </r>
    <r>
      <rPr>
        <sz val="11"/>
        <rFont val="Arial"/>
        <family val="2"/>
      </rPr>
      <t xml:space="preserve"> é calculada dividindo a </t>
    </r>
    <r>
      <rPr>
        <b/>
        <sz val="11"/>
        <rFont val="Arial"/>
        <family val="2"/>
      </rPr>
      <t>Quantidade de dias úteis no ano</t>
    </r>
    <r>
      <rPr>
        <sz val="11"/>
        <rFont val="Arial"/>
        <family val="2"/>
      </rPr>
      <t xml:space="preserve"> pelos 12 meses do ano.</t>
    </r>
  </si>
  <si>
    <r>
      <t xml:space="preserve">O </t>
    </r>
    <r>
      <rPr>
        <b/>
        <sz val="10"/>
        <rFont val="Arial"/>
        <family val="2"/>
      </rPr>
      <t>Salário Ins. (R$)</t>
    </r>
    <r>
      <rPr>
        <sz val="10"/>
        <rFont val="Arial"/>
        <family val="2"/>
      </rPr>
      <t xml:space="preserve"> corresponde ao salário base utilizado para o cálculo da insalubridade e deve ser igual ou superior ao valor definido pela Convenção Coletiva de Trabalho (CCT) regional.</t>
    </r>
  </si>
  <si>
    <r>
      <t xml:space="preserve">O </t>
    </r>
    <r>
      <rPr>
        <b/>
        <sz val="10"/>
        <rFont val="Arial"/>
        <family val="2"/>
      </rPr>
      <t>Total sem encargos</t>
    </r>
    <r>
      <rPr>
        <sz val="10"/>
        <rFont val="Arial"/>
        <family val="2"/>
      </rPr>
      <t xml:space="preserve"> é obtido somando o </t>
    </r>
    <r>
      <rPr>
        <b/>
        <sz val="10"/>
        <rFont val="Arial"/>
        <family val="2"/>
      </rPr>
      <t>Salário Nominal Mensal (R$)</t>
    </r>
    <r>
      <rPr>
        <sz val="10"/>
        <rFont val="Arial"/>
        <family val="2"/>
      </rPr>
      <t xml:space="preserve"> com o valor referente ao adicional de insalubridade, obtido multiplicando o </t>
    </r>
    <r>
      <rPr>
        <b/>
        <sz val="10"/>
        <rFont val="Arial"/>
        <family val="2"/>
      </rPr>
      <t>Adicional de insalubridade (%)</t>
    </r>
    <r>
      <rPr>
        <sz val="10"/>
        <rFont val="Arial"/>
        <family val="2"/>
      </rPr>
      <t xml:space="preserve"> pelo </t>
    </r>
    <r>
      <rPr>
        <b/>
        <sz val="10"/>
        <rFont val="Arial"/>
        <family val="2"/>
      </rPr>
      <t>Salário Ins. (R$)</t>
    </r>
    <r>
      <rPr>
        <sz val="10"/>
        <rFont val="Arial"/>
        <family val="2"/>
      </rPr>
      <t>.</t>
    </r>
  </si>
  <si>
    <r>
      <t xml:space="preserve">O </t>
    </r>
    <r>
      <rPr>
        <b/>
        <sz val="10"/>
        <rFont val="Arial"/>
        <family val="2"/>
      </rPr>
      <t>Total com encargos</t>
    </r>
    <r>
      <rPr>
        <sz val="10"/>
        <rFont val="Arial"/>
        <family val="2"/>
      </rPr>
      <t xml:space="preserve"> é a soma do </t>
    </r>
    <r>
      <rPr>
        <b/>
        <sz val="10"/>
        <rFont val="Arial"/>
        <family val="2"/>
      </rPr>
      <t>Total sem encargos</t>
    </r>
    <r>
      <rPr>
        <sz val="10"/>
        <rFont val="Arial"/>
        <family val="2"/>
      </rPr>
      <t xml:space="preserve"> com o valor dos encargos, obtido multiplicando os </t>
    </r>
    <r>
      <rPr>
        <b/>
        <sz val="10"/>
        <rFont val="Arial"/>
        <family val="2"/>
      </rPr>
      <t>Encargos sociais (%)</t>
    </r>
    <r>
      <rPr>
        <sz val="10"/>
        <rFont val="Arial"/>
        <family val="2"/>
      </rPr>
      <t xml:space="preserve"> pelo </t>
    </r>
    <r>
      <rPr>
        <b/>
        <sz val="10"/>
        <rFont val="Arial"/>
        <family val="2"/>
      </rPr>
      <t>Salário Nominal Mensal (R$)</t>
    </r>
    <r>
      <rPr>
        <sz val="10"/>
        <rFont val="Arial"/>
        <family val="2"/>
      </rPr>
      <t>.</t>
    </r>
  </si>
  <si>
    <r>
      <t xml:space="preserve">O </t>
    </r>
    <r>
      <rPr>
        <b/>
        <sz val="10"/>
        <rFont val="Arial"/>
        <family val="2"/>
      </rPr>
      <t>Total do efetivo</t>
    </r>
    <r>
      <rPr>
        <sz val="10"/>
        <rFont val="Arial"/>
        <family val="2"/>
      </rPr>
      <t xml:space="preserve"> é obtido multiplicando a </t>
    </r>
    <r>
      <rPr>
        <b/>
        <sz val="10"/>
        <rFont val="Arial"/>
        <family val="2"/>
      </rPr>
      <t>Quantidade</t>
    </r>
    <r>
      <rPr>
        <sz val="10"/>
        <rFont val="Arial"/>
        <family val="2"/>
      </rPr>
      <t xml:space="preserve"> de funcionários pelo </t>
    </r>
    <r>
      <rPr>
        <b/>
        <sz val="10"/>
        <rFont val="Arial"/>
        <family val="2"/>
      </rPr>
      <t>Custo mensal/funcionário (R$)</t>
    </r>
    <r>
      <rPr>
        <sz val="10"/>
        <rFont val="Arial"/>
        <family val="2"/>
      </rPr>
      <t>.</t>
    </r>
  </si>
  <si>
    <t>5 - UNIFORMES E EQUIPAMENTOS DE PROTEÇÃO INDIVIDUAL</t>
  </si>
  <si>
    <r>
      <t xml:space="preserve">O valor dos </t>
    </r>
    <r>
      <rPr>
        <b/>
        <sz val="10"/>
        <rFont val="Arial"/>
        <family val="2"/>
      </rPr>
      <t>Encargos sociais (%)</t>
    </r>
    <r>
      <rPr>
        <sz val="10"/>
        <rFont val="Arial"/>
        <family val="2"/>
      </rPr>
      <t xml:space="preserve"> é calculado por meio dos valores preenchidos pela empresa proponente na próxima planilha (</t>
    </r>
    <r>
      <rPr>
        <b/>
        <sz val="10"/>
        <rFont val="Arial"/>
        <family val="2"/>
      </rPr>
      <t>Encargos Sociais</t>
    </r>
    <r>
      <rPr>
        <sz val="10"/>
        <rFont val="Arial"/>
        <family val="2"/>
      </rPr>
      <t>").</t>
    </r>
  </si>
  <si>
    <t>Salário Ins. (R$) =</t>
  </si>
  <si>
    <t>Assistência médica familiar mensal (R$) =</t>
  </si>
  <si>
    <t>Vale transporte (passagem de ônibus) (R$) =</t>
  </si>
  <si>
    <t>Total Despesas Indiretas e Lucro</t>
  </si>
  <si>
    <t>Nota 3: Os itens que contemplam o grupo "C" se referem ao custo dos dias trabalhados pelo repositor/substituto que por ventura venha cobrir o empregado nos casos de Ausências Legais  e/ou na Intrajornada, a depender da prestação do serviço.</t>
  </si>
  <si>
    <t>Nota 4: Haverá a incidência do grupo "A" sobre esse módulo.</t>
  </si>
  <si>
    <t>Aviso prévio idenizado</t>
  </si>
  <si>
    <t>Honorários (Pró-labore)</t>
  </si>
  <si>
    <t xml:space="preserve">   32 - Preço mensal</t>
  </si>
  <si>
    <t>Diversos Setores</t>
  </si>
  <si>
    <r>
      <t xml:space="preserve">O </t>
    </r>
    <r>
      <rPr>
        <b/>
        <sz val="10"/>
        <rFont val="Arial"/>
        <family val="2"/>
      </rPr>
      <t>Salário Nominal Mensal (R$)</t>
    </r>
    <r>
      <rPr>
        <sz val="10"/>
        <rFont val="Arial"/>
        <family val="2"/>
      </rPr>
      <t xml:space="preserve"> deve ser igual ou superior ao salário mínimo definido pela Convenção Coletiva de Trabalho (CCT) regional, para a categoria profisional em questão, para a jornada de trabalho de 44 horas semanais.</t>
    </r>
  </si>
  <si>
    <t>Acumulo de Função =</t>
  </si>
  <si>
    <t xml:space="preserve">Combustível </t>
  </si>
  <si>
    <t>Preço mensal:</t>
  </si>
  <si>
    <t>Camisa/jaleco manga longa</t>
  </si>
  <si>
    <t>Camiseta/jaleco manga curta</t>
  </si>
  <si>
    <t>3.1.3-</t>
  </si>
  <si>
    <r>
      <t xml:space="preserve">O </t>
    </r>
    <r>
      <rPr>
        <b/>
        <sz val="10"/>
        <rFont val="Arial"/>
        <family val="2"/>
      </rPr>
      <t>Custo mensal/funcionário (R$)</t>
    </r>
    <r>
      <rPr>
        <sz val="10"/>
        <rFont val="Arial"/>
        <family val="2"/>
      </rPr>
      <t xml:space="preserve"> é obtido somando o </t>
    </r>
    <r>
      <rPr>
        <b/>
        <sz val="10"/>
        <rFont val="Arial"/>
        <family val="2"/>
      </rPr>
      <t>Total com encargos</t>
    </r>
    <r>
      <rPr>
        <sz val="10"/>
        <rFont val="Arial"/>
        <family val="2"/>
      </rPr>
      <t xml:space="preserve"> com os valores referentes a </t>
    </r>
    <r>
      <rPr>
        <b/>
        <sz val="10"/>
        <rFont val="Arial"/>
        <family val="2"/>
      </rPr>
      <t>Vale transporte (R$)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Auxílio alimentação (R$)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 xml:space="preserve">Assistência médica familiar (R$), Fundo de formaçã (R$) </t>
    </r>
    <r>
      <rPr>
        <sz val="10"/>
        <rFont val="Arial"/>
        <family val="2"/>
      </rPr>
      <t>e</t>
    </r>
    <r>
      <rPr>
        <b/>
        <sz val="10"/>
        <rFont val="Arial"/>
        <family val="2"/>
      </rPr>
      <t xml:space="preserve"> Seguro de vida(R$)</t>
    </r>
    <r>
      <rPr>
        <sz val="10"/>
        <rFont val="Arial"/>
        <family val="2"/>
      </rPr>
      <t>.</t>
    </r>
  </si>
  <si>
    <t>7 - ANÁLISE DO PREÇO DE VENDA</t>
  </si>
  <si>
    <t>6 - DESPESAS INDIRETAS</t>
  </si>
  <si>
    <t>A quantidade estipulada  que está proposto na planilha é obrigatória, sendo que o preço fica  a critério da empresa.</t>
  </si>
  <si>
    <r>
      <rPr>
        <sz val="11"/>
        <color theme="1"/>
        <rFont val="Calibri"/>
        <family val="2"/>
        <scheme val="minor"/>
      </rPr>
      <t>Nota explicativa 1</t>
    </r>
    <r>
      <rPr>
        <sz val="11"/>
        <color theme="1"/>
        <rFont val="Arial"/>
        <family val="2"/>
      </rPr>
      <t xml:space="preserve">: Caso a proponente considere algum item como valor zero, deverá justificar. </t>
    </r>
  </si>
  <si>
    <t>DIVERSOS</t>
  </si>
  <si>
    <t xml:space="preserve">Serviços Braçais </t>
  </si>
  <si>
    <t>Serviços não braçais</t>
  </si>
  <si>
    <r>
      <rPr>
        <sz val="11"/>
        <color theme="1"/>
        <rFont val="Calibri"/>
        <family val="2"/>
        <scheme val="minor"/>
      </rPr>
      <t>Nota explicativa 2</t>
    </r>
    <r>
      <rPr>
        <sz val="11"/>
        <color theme="1"/>
        <rFont val="Arial"/>
        <family val="2"/>
      </rPr>
      <t>: Se houver despezas não listadas acima a proponente poderá incluir na tabela, desde que o valor total não ultrapasse o valor máximo da tabela.</t>
    </r>
  </si>
  <si>
    <t>Os itens foram cotados em empresas do ramo de cada objeto, conforme orçamentos anexo.</t>
  </si>
  <si>
    <t>R$/m</t>
  </si>
  <si>
    <t>ANEXO: PLANILHA DE CUSTOS E FORMAÇÃO DE PREÇOS PARA PRESTAÇÃO DE SERVIÇOS DE APOIO:</t>
  </si>
  <si>
    <t>4 - ENCARGOS SOCIAIS</t>
  </si>
  <si>
    <t>Outros (especificar)</t>
  </si>
  <si>
    <t>Adicional de Risco (R$) =</t>
  </si>
  <si>
    <t>Auxílio alimentação mensal (R$) =</t>
  </si>
  <si>
    <t>Seguro de Vida mensal (R$) =</t>
  </si>
  <si>
    <t>Fundo de formação mensal (R$) =</t>
  </si>
  <si>
    <t xml:space="preserve">Vale Alimentação durante as férias anual (R$) = </t>
  </si>
  <si>
    <t xml:space="preserve">Benefício Social Familiar mensal(R$) = </t>
  </si>
  <si>
    <t>Quantidade divisivel em função da unidade de medida mês/ano =</t>
  </si>
  <si>
    <t>_____________________________</t>
  </si>
  <si>
    <t>3.1.3 - Dados complementares para composição dos custos referentes à mão-de-obra</t>
  </si>
  <si>
    <t>3.1.4 - Dados complementares para composição dos custos referentes à mão-de-obra</t>
  </si>
  <si>
    <t>3.1.5 - Dados complementares para composição dos custos referentes à mão-de-obra</t>
  </si>
  <si>
    <t>3.1.6 - Dados complementares para composição dos custos referentes à mão-de-obra</t>
  </si>
  <si>
    <r>
      <rPr>
        <b/>
        <sz val="10"/>
        <color theme="1"/>
        <rFont val="Arial"/>
        <family val="2"/>
      </rPr>
      <t>e epis</t>
    </r>
    <r>
      <rPr>
        <sz val="10"/>
        <color theme="1"/>
        <rFont val="Arial"/>
        <family val="2"/>
      </rPr>
      <t>.</t>
    </r>
  </si>
  <si>
    <r>
      <t>Em consideração fixas aos</t>
    </r>
    <r>
      <rPr>
        <b/>
        <sz val="10"/>
        <color theme="1"/>
        <rFont val="Arial"/>
        <family val="2"/>
      </rPr>
      <t xml:space="preserve"> preços planilhados</t>
    </r>
    <r>
      <rPr>
        <sz val="10"/>
        <color theme="1"/>
        <rFont val="Arial"/>
        <family val="2"/>
      </rPr>
      <t xml:space="preserve"> onde os participantes poderão mecher apenas no</t>
    </r>
    <r>
      <rPr>
        <b/>
        <sz val="10"/>
        <color theme="1"/>
        <rFont val="Arial"/>
        <family val="2"/>
      </rPr>
      <t xml:space="preserve"> lucro, despesas indiretas</t>
    </r>
  </si>
  <si>
    <t>ASSISTENTE ADMINISTRATIVO</t>
  </si>
  <si>
    <t>ENCARREGADO</t>
  </si>
  <si>
    <t>MERENDEIRA</t>
  </si>
  <si>
    <t>INSTRUTOR DE ARTEZANATO</t>
  </si>
  <si>
    <t>3.1.1-</t>
  </si>
  <si>
    <t>3.1.2-</t>
  </si>
  <si>
    <t>Valor mensal  Encarregado</t>
  </si>
  <si>
    <t>Valor mensal Assistente Administrativo</t>
  </si>
  <si>
    <t>3.1.3</t>
  </si>
  <si>
    <t>3.1.4</t>
  </si>
  <si>
    <t>CBO - 4110-10</t>
  </si>
  <si>
    <t>CBO - 9922-05</t>
  </si>
  <si>
    <t>CBO - 5132-05</t>
  </si>
  <si>
    <t>CBO - 333115</t>
  </si>
  <si>
    <t>Valor mensal Merendeira</t>
  </si>
  <si>
    <t>Valor mensal  Instrutor de Artezanato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</si>
</sst>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#,##0.00_ ;\-#,##0.00\ "/>
    <numFmt numFmtId="168" formatCode="#,##0_ ;\-#,##0\ "/>
    <numFmt numFmtId="169" formatCode="#,##0.000_);\(#,##0.000\)"/>
    <numFmt numFmtId="170" formatCode="&quot;R$&quot;#,##0.00_);[Red]\(&quot;R$&quot;#,##0.00\)"/>
    <numFmt numFmtId="171" formatCode="_(* #,##0.000_);_(* \(#,##0.000\);_(* &quot;-&quot;???_);_(@_)"/>
    <numFmt numFmtId="172" formatCode="0.0000"/>
    <numFmt numFmtId="173" formatCode="#,##0.000_ ;\-#,##0.000\ "/>
    <numFmt numFmtId="174" formatCode="_-* #,##0.0_-;\-* #,##0.0_-;_-* &quot;-&quot;??_-;_-@_-"/>
    <numFmt numFmtId="175" formatCode="_-* #,##0.000_-;\-* #,##0.000_-;_-* &quot;-&quot;??_-;_-@_-"/>
    <numFmt numFmtId="176" formatCode="_-[$R$-416]\ * #,##0.00_-;\-[$R$-416]\ * #,##0.00_-;_-[$R$-416]\ * &quot;-&quot;??_-;_-@_-"/>
    <numFmt numFmtId="177" formatCode="&quot;R$&quot;#,##0.00;[Red]&quot;R$&quot;#,##0.00"/>
  </numFmts>
  <fonts count="57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  <family val="2"/>
    </font>
    <font>
      <sz val="12"/>
      <name val="Arial MT"/>
    </font>
    <font>
      <sz val="10"/>
      <color rgb="FF00B050"/>
      <name val="Arial"/>
      <family val="2"/>
    </font>
    <font>
      <b/>
      <sz val="14"/>
      <color rgb="FF00B050"/>
      <name val="Arial"/>
      <family val="2"/>
    </font>
    <font>
      <b/>
      <sz val="10"/>
      <color rgb="FF00B05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.5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6.5"/>
      <name val="Arial"/>
      <family val="2"/>
    </font>
    <font>
      <sz val="6"/>
      <name val="Arial"/>
      <family val="2"/>
    </font>
    <font>
      <sz val="5.75"/>
      <name val="Arial"/>
      <family val="2"/>
    </font>
    <font>
      <sz val="11"/>
      <color theme="4"/>
      <name val="Arial"/>
      <family val="2"/>
    </font>
    <font>
      <b/>
      <sz val="14"/>
      <color theme="4"/>
      <name val="Arial"/>
      <family val="2"/>
    </font>
    <font>
      <b/>
      <sz val="11"/>
      <color theme="4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14"/>
      <color rgb="FF0070C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Ecofont_Spranq_eco_Sans"/>
      <family val="2"/>
    </font>
    <font>
      <i/>
      <sz val="11"/>
      <color theme="1"/>
      <name val="Ecofont_Spranq_eco_Sans"/>
      <family val="2"/>
    </font>
    <font>
      <b/>
      <sz val="11"/>
      <color theme="1"/>
      <name val="Ecofont_Spranq_eco_Sans"/>
      <family val="2"/>
    </font>
    <font>
      <sz val="11"/>
      <color theme="1"/>
      <name val="Ecofont_Spranq_eco_Sans"/>
      <family val="2"/>
    </font>
    <font>
      <sz val="11"/>
      <color indexed="8"/>
      <name val="Ecofont_Spranq_eco_Sans"/>
      <family val="2"/>
    </font>
    <font>
      <strike/>
      <sz val="11"/>
      <color indexed="8"/>
      <name val="Ecofont_Spranq_eco_Sans"/>
      <family val="2"/>
    </font>
    <font>
      <sz val="11"/>
      <name val="Ecofont_Spranq_eco_Sans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12"/>
      <color theme="1"/>
      <name val="Ecofont_Spranq_eco_Sans"/>
      <family val="2"/>
    </font>
    <font>
      <b/>
      <sz val="11"/>
      <color theme="1"/>
      <name val="Ecofont_Spranq_eco_Sans"/>
    </font>
    <font>
      <sz val="11"/>
      <color rgb="FFFF0000"/>
      <name val="Ecofont_Spranq_eco_Sans"/>
      <family val="2"/>
    </font>
    <font>
      <sz val="11"/>
      <name val="Ecofont_Spranq_eco_Sans"/>
    </font>
    <font>
      <b/>
      <sz val="14"/>
      <color theme="0"/>
      <name val="Arial"/>
      <family val="2"/>
    </font>
    <font>
      <b/>
      <sz val="14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7" fillId="0" borderId="0"/>
    <xf numFmtId="40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9" fillId="0" borderId="0"/>
    <xf numFmtId="44" fontId="3" fillId="0" borderId="0" applyFont="0" applyFill="0" applyBorder="0" applyAlignment="0" applyProtection="0"/>
    <xf numFmtId="0" fontId="2" fillId="0" borderId="0"/>
  </cellStyleXfs>
  <cellXfs count="483">
    <xf numFmtId="0" fontId="0" fillId="0" borderId="0" xfId="0"/>
    <xf numFmtId="43" fontId="4" fillId="0" borderId="0" xfId="0" applyNumberFormat="1" applyFont="1"/>
    <xf numFmtId="0" fontId="5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43" fontId="10" fillId="0" borderId="0" xfId="1" applyFont="1"/>
    <xf numFmtId="0" fontId="12" fillId="0" borderId="0" xfId="0" applyFont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0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0" xfId="0" applyFont="1" applyAlignment="1">
      <alignment horizontal="right"/>
    </xf>
    <xf numFmtId="0" fontId="10" fillId="0" borderId="4" xfId="0" applyFont="1" applyBorder="1"/>
    <xf numFmtId="0" fontId="10" fillId="0" borderId="0" xfId="0" applyFont="1" applyAlignment="1">
      <alignment horizontal="center"/>
    </xf>
    <xf numFmtId="43" fontId="10" fillId="0" borderId="0" xfId="1" applyFont="1" applyFill="1"/>
    <xf numFmtId="0" fontId="10" fillId="0" borderId="5" xfId="0" applyFont="1" applyBorder="1"/>
    <xf numFmtId="0" fontId="10" fillId="0" borderId="8" xfId="0" applyFont="1" applyBorder="1"/>
    <xf numFmtId="43" fontId="12" fillId="0" borderId="0" xfId="1" applyFont="1" applyFill="1"/>
    <xf numFmtId="43" fontId="12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1" xfId="0" applyFont="1" applyBorder="1" applyAlignment="1">
      <alignment horizontal="right"/>
    </xf>
    <xf numFmtId="0" fontId="4" fillId="0" borderId="40" xfId="0" applyFont="1" applyBorder="1"/>
    <xf numFmtId="43" fontId="5" fillId="2" borderId="31" xfId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3" fontId="5" fillId="2" borderId="31" xfId="1" applyFont="1" applyFill="1" applyBorder="1"/>
    <xf numFmtId="43" fontId="5" fillId="0" borderId="0" xfId="0" applyNumberFormat="1" applyFont="1"/>
    <xf numFmtId="0" fontId="5" fillId="0" borderId="0" xfId="0" applyFont="1"/>
    <xf numFmtId="43" fontId="5" fillId="0" borderId="0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43" fontId="5" fillId="0" borderId="4" xfId="1" applyFont="1" applyBorder="1"/>
    <xf numFmtId="43" fontId="5" fillId="0" borderId="0" xfId="1" applyFont="1" applyBorder="1"/>
    <xf numFmtId="43" fontId="5" fillId="0" borderId="4" xfId="0" applyNumberFormat="1" applyFont="1" applyBorder="1"/>
    <xf numFmtId="10" fontId="5" fillId="0" borderId="0" xfId="0" applyNumberFormat="1" applyFont="1"/>
    <xf numFmtId="0" fontId="5" fillId="0" borderId="4" xfId="0" applyFont="1" applyBorder="1"/>
    <xf numFmtId="0" fontId="5" fillId="0" borderId="8" xfId="0" applyFont="1" applyBorder="1" applyAlignment="1">
      <alignment horizontal="right"/>
    </xf>
    <xf numFmtId="43" fontId="4" fillId="0" borderId="31" xfId="0" applyNumberFormat="1" applyFont="1" applyBorder="1"/>
    <xf numFmtId="0" fontId="5" fillId="0" borderId="40" xfId="0" applyFont="1" applyBorder="1"/>
    <xf numFmtId="0" fontId="5" fillId="0" borderId="2" xfId="0" applyFont="1" applyBorder="1"/>
    <xf numFmtId="0" fontId="5" fillId="0" borderId="3" xfId="0" applyFont="1" applyBorder="1"/>
    <xf numFmtId="49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left"/>
    </xf>
    <xf numFmtId="43" fontId="10" fillId="0" borderId="0" xfId="0" applyNumberFormat="1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166" fontId="5" fillId="0" borderId="0" xfId="2" applyNumberFormat="1" applyFont="1" applyAlignment="1">
      <alignment horizontal="left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8" fillId="0" borderId="3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7" fillId="0" borderId="3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0" borderId="5" xfId="0" applyFont="1" applyBorder="1" applyAlignment="1">
      <alignment horizontal="right" wrapText="1"/>
    </xf>
    <xf numFmtId="43" fontId="18" fillId="0" borderId="99" xfId="1" applyFont="1" applyBorder="1" applyAlignment="1">
      <alignment wrapText="1"/>
    </xf>
    <xf numFmtId="43" fontId="18" fillId="0" borderId="0" xfId="1" applyFont="1" applyAlignment="1">
      <alignment wrapText="1"/>
    </xf>
    <xf numFmtId="0" fontId="5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0" fontId="14" fillId="0" borderId="45" xfId="5" applyFont="1" applyBorder="1" applyAlignment="1">
      <alignment vertical="center"/>
    </xf>
    <xf numFmtId="0" fontId="20" fillId="0" borderId="7" xfId="5" applyFont="1" applyBorder="1" applyAlignment="1">
      <alignment vertical="center"/>
    </xf>
    <xf numFmtId="0" fontId="5" fillId="0" borderId="46" xfId="5" applyFont="1" applyBorder="1" applyAlignment="1">
      <alignment vertical="center"/>
    </xf>
    <xf numFmtId="0" fontId="13" fillId="0" borderId="45" xfId="5" applyFont="1" applyBorder="1" applyAlignment="1">
      <alignment horizontal="centerContinuous" vertical="center"/>
    </xf>
    <xf numFmtId="0" fontId="5" fillId="0" borderId="0" xfId="5" applyFont="1" applyAlignment="1">
      <alignment horizontal="centerContinuous" vertical="center"/>
    </xf>
    <xf numFmtId="0" fontId="5" fillId="0" borderId="45" xfId="5" applyFont="1" applyBorder="1" applyAlignment="1">
      <alignment vertical="center"/>
    </xf>
    <xf numFmtId="0" fontId="5" fillId="0" borderId="7" xfId="5" applyFont="1" applyBorder="1" applyAlignment="1">
      <alignment vertical="center"/>
    </xf>
    <xf numFmtId="0" fontId="4" fillId="0" borderId="47" xfId="5" applyFont="1" applyBorder="1" applyAlignment="1">
      <alignment horizontal="centerContinuous" vertical="center"/>
    </xf>
    <xf numFmtId="0" fontId="21" fillId="0" borderId="35" xfId="5" applyFont="1" applyBorder="1" applyAlignment="1">
      <alignment horizontal="centerContinuous" vertical="center"/>
    </xf>
    <xf numFmtId="0" fontId="5" fillId="0" borderId="35" xfId="5" applyFont="1" applyBorder="1" applyAlignment="1">
      <alignment horizontal="centerContinuous" vertical="center"/>
    </xf>
    <xf numFmtId="0" fontId="5" fillId="0" borderId="48" xfId="5" applyFont="1" applyBorder="1" applyAlignment="1">
      <alignment horizontal="centerContinuous" vertical="center"/>
    </xf>
    <xf numFmtId="0" fontId="20" fillId="0" borderId="41" xfId="5" applyFont="1" applyBorder="1" applyAlignment="1">
      <alignment vertical="center"/>
    </xf>
    <xf numFmtId="0" fontId="5" fillId="0" borderId="41" xfId="5" applyFont="1" applyBorder="1" applyAlignment="1">
      <alignment vertical="center"/>
    </xf>
    <xf numFmtId="0" fontId="5" fillId="0" borderId="42" xfId="5" applyFont="1" applyBorder="1" applyAlignment="1">
      <alignment vertical="center"/>
    </xf>
    <xf numFmtId="0" fontId="20" fillId="0" borderId="49" xfId="5" applyFont="1" applyBorder="1" applyAlignment="1">
      <alignment horizontal="centerContinuous" vertical="center"/>
    </xf>
    <xf numFmtId="0" fontId="21" fillId="0" borderId="17" xfId="5" applyFont="1" applyBorder="1" applyAlignment="1">
      <alignment horizontal="center" vertical="center"/>
    </xf>
    <xf numFmtId="0" fontId="20" fillId="0" borderId="50" xfId="5" applyFont="1" applyBorder="1" applyAlignment="1">
      <alignment horizontal="center" vertical="center"/>
    </xf>
    <xf numFmtId="0" fontId="20" fillId="0" borderId="8" xfId="5" applyFont="1" applyBorder="1" applyAlignment="1">
      <alignment vertical="center"/>
    </xf>
    <xf numFmtId="0" fontId="20" fillId="0" borderId="8" xfId="5" applyFont="1" applyBorder="1" applyAlignment="1">
      <alignment horizontal="center" vertical="center"/>
    </xf>
    <xf numFmtId="0" fontId="20" fillId="0" borderId="19" xfId="5" applyFont="1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0" fontId="5" fillId="0" borderId="14" xfId="5" applyFont="1" applyBorder="1" applyAlignment="1">
      <alignment vertical="center"/>
    </xf>
    <xf numFmtId="0" fontId="5" fillId="0" borderId="44" xfId="5" applyFont="1" applyBorder="1" applyAlignment="1">
      <alignment vertical="center"/>
    </xf>
    <xf numFmtId="0" fontId="22" fillId="0" borderId="51" xfId="5" applyFont="1" applyBorder="1" applyAlignment="1">
      <alignment horizontal="center" vertical="center"/>
    </xf>
    <xf numFmtId="0" fontId="4" fillId="0" borderId="52" xfId="5" applyFont="1" applyBorder="1" applyAlignment="1">
      <alignment vertical="center"/>
    </xf>
    <xf numFmtId="3" fontId="4" fillId="0" borderId="53" xfId="5" applyNumberFormat="1" applyFont="1" applyBorder="1" applyAlignment="1">
      <alignment horizontal="center" vertical="center"/>
    </xf>
    <xf numFmtId="4" fontId="4" fillId="0" borderId="54" xfId="5" applyNumberFormat="1" applyFont="1" applyBorder="1" applyAlignment="1">
      <alignment vertical="center"/>
    </xf>
    <xf numFmtId="4" fontId="4" fillId="0" borderId="55" xfId="5" applyNumberFormat="1" applyFont="1" applyBorder="1" applyAlignment="1">
      <alignment vertical="center"/>
    </xf>
    <xf numFmtId="166" fontId="5" fillId="0" borderId="55" xfId="4" applyNumberFormat="1" applyFont="1" applyBorder="1" applyAlignment="1">
      <alignment horizontal="right" vertical="center"/>
    </xf>
    <xf numFmtId="0" fontId="22" fillId="0" borderId="56" xfId="5" applyFont="1" applyBorder="1" applyAlignment="1">
      <alignment horizontal="center" vertical="center"/>
    </xf>
    <xf numFmtId="0" fontId="4" fillId="0" borderId="57" xfId="5" applyFont="1" applyBorder="1" applyAlignment="1">
      <alignment vertical="center"/>
    </xf>
    <xf numFmtId="3" fontId="4" fillId="0" borderId="58" xfId="5" applyNumberFormat="1" applyFont="1" applyBorder="1" applyAlignment="1">
      <alignment horizontal="center" vertical="center"/>
    </xf>
    <xf numFmtId="4" fontId="4" fillId="0" borderId="59" xfId="5" applyNumberFormat="1" applyFont="1" applyBorder="1" applyAlignment="1">
      <alignment vertical="center"/>
    </xf>
    <xf numFmtId="4" fontId="4" fillId="0" borderId="21" xfId="5" applyNumberFormat="1" applyFont="1" applyBorder="1" applyAlignment="1">
      <alignment vertical="center"/>
    </xf>
    <xf numFmtId="166" fontId="5" fillId="0" borderId="21" xfId="4" applyNumberFormat="1" applyFont="1" applyBorder="1" applyAlignment="1">
      <alignment horizontal="right" vertical="center"/>
    </xf>
    <xf numFmtId="39" fontId="23" fillId="0" borderId="0" xfId="5" applyNumberFormat="1" applyFont="1" applyAlignment="1">
      <alignment horizontal="center" vertical="center"/>
    </xf>
    <xf numFmtId="169" fontId="13" fillId="0" borderId="46" xfId="5" applyNumberFormat="1" applyFont="1" applyBorder="1" applyAlignment="1">
      <alignment horizontal="center" vertical="center"/>
    </xf>
    <xf numFmtId="0" fontId="22" fillId="0" borderId="60" xfId="5" applyFont="1" applyBorder="1" applyAlignment="1">
      <alignment horizontal="center" vertical="center"/>
    </xf>
    <xf numFmtId="0" fontId="4" fillId="0" borderId="61" xfId="5" applyFont="1" applyBorder="1" applyAlignment="1">
      <alignment vertical="center"/>
    </xf>
    <xf numFmtId="3" fontId="4" fillId="0" borderId="62" xfId="5" applyNumberFormat="1" applyFont="1" applyBorder="1" applyAlignment="1">
      <alignment horizontal="center" vertical="center"/>
    </xf>
    <xf numFmtId="4" fontId="4" fillId="0" borderId="63" xfId="5" applyNumberFormat="1" applyFont="1" applyBorder="1" applyAlignment="1">
      <alignment vertical="center"/>
    </xf>
    <xf numFmtId="4" fontId="4" fillId="0" borderId="64" xfId="5" applyNumberFormat="1" applyFont="1" applyBorder="1" applyAlignment="1">
      <alignment vertical="center"/>
    </xf>
    <xf numFmtId="0" fontId="22" fillId="0" borderId="65" xfId="5" applyFont="1" applyBorder="1" applyAlignment="1">
      <alignment horizontal="center" vertical="center"/>
    </xf>
    <xf numFmtId="0" fontId="4" fillId="0" borderId="66" xfId="5" applyFont="1" applyBorder="1" applyAlignment="1">
      <alignment vertical="center"/>
    </xf>
    <xf numFmtId="3" fontId="4" fillId="0" borderId="67" xfId="5" applyNumberFormat="1" applyFont="1" applyBorder="1" applyAlignment="1">
      <alignment horizontal="center" vertical="center"/>
    </xf>
    <xf numFmtId="4" fontId="4" fillId="0" borderId="68" xfId="5" applyNumberFormat="1" applyFont="1" applyBorder="1" applyAlignment="1">
      <alignment vertical="center"/>
    </xf>
    <xf numFmtId="4" fontId="4" fillId="0" borderId="69" xfId="5" applyNumberFormat="1" applyFont="1" applyBorder="1" applyAlignment="1">
      <alignment vertical="center"/>
    </xf>
    <xf numFmtId="166" fontId="5" fillId="0" borderId="69" xfId="4" applyNumberFormat="1" applyFont="1" applyBorder="1" applyAlignment="1">
      <alignment horizontal="right" vertical="center"/>
    </xf>
    <xf numFmtId="0" fontId="25" fillId="0" borderId="70" xfId="5" applyFont="1" applyBorder="1" applyAlignment="1">
      <alignment horizontal="center" vertical="center"/>
    </xf>
    <xf numFmtId="4" fontId="4" fillId="0" borderId="73" xfId="5" applyNumberFormat="1" applyFont="1" applyBorder="1" applyAlignment="1">
      <alignment vertical="center"/>
    </xf>
    <xf numFmtId="166" fontId="4" fillId="0" borderId="16" xfId="4" applyNumberFormat="1" applyFont="1" applyBorder="1" applyAlignment="1">
      <alignment vertical="center"/>
    </xf>
    <xf numFmtId="0" fontId="4" fillId="0" borderId="45" xfId="5" applyFont="1" applyBorder="1" applyAlignment="1">
      <alignment horizontal="centerContinuous" vertical="center"/>
    </xf>
    <xf numFmtId="0" fontId="21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4" fillId="0" borderId="20" xfId="5" applyFont="1" applyBorder="1" applyAlignment="1">
      <alignment horizontal="centerContinuous" vertical="center"/>
    </xf>
    <xf numFmtId="0" fontId="14" fillId="0" borderId="0" xfId="5" applyFont="1" applyAlignment="1">
      <alignment horizontal="center" vertical="center"/>
    </xf>
    <xf numFmtId="0" fontId="4" fillId="0" borderId="76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19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53" xfId="5" applyFont="1" applyBorder="1" applyAlignment="1">
      <alignment vertical="center"/>
    </xf>
    <xf numFmtId="4" fontId="4" fillId="0" borderId="53" xfId="5" applyNumberFormat="1" applyFont="1" applyBorder="1" applyAlignment="1">
      <alignment vertical="center"/>
    </xf>
    <xf numFmtId="166" fontId="5" fillId="0" borderId="55" xfId="4" applyNumberFormat="1" applyFont="1" applyBorder="1" applyAlignment="1">
      <alignment vertical="center"/>
    </xf>
    <xf numFmtId="0" fontId="5" fillId="0" borderId="29" xfId="5" applyFont="1" applyBorder="1" applyAlignment="1">
      <alignment vertical="center"/>
    </xf>
    <xf numFmtId="0" fontId="5" fillId="0" borderId="77" xfId="5" applyFont="1" applyBorder="1" applyAlignment="1">
      <alignment vertical="center"/>
    </xf>
    <xf numFmtId="0" fontId="22" fillId="0" borderId="78" xfId="5" applyFont="1" applyBorder="1" applyAlignment="1">
      <alignment horizontal="center" vertical="center"/>
    </xf>
    <xf numFmtId="0" fontId="4" fillId="0" borderId="79" xfId="5" applyFont="1" applyBorder="1" applyAlignment="1">
      <alignment vertical="center"/>
    </xf>
    <xf numFmtId="4" fontId="4" fillId="0" borderId="79" xfId="5" applyNumberFormat="1" applyFont="1" applyBorder="1" applyAlignment="1">
      <alignment vertical="center"/>
    </xf>
    <xf numFmtId="4" fontId="4" fillId="0" borderId="80" xfId="5" applyNumberFormat="1" applyFont="1" applyBorder="1" applyAlignment="1">
      <alignment vertical="center"/>
    </xf>
    <xf numFmtId="4" fontId="4" fillId="0" borderId="81" xfId="5" applyNumberFormat="1" applyFont="1" applyBorder="1" applyAlignment="1">
      <alignment vertical="center"/>
    </xf>
    <xf numFmtId="166" fontId="5" fillId="0" borderId="21" xfId="4" applyNumberFormat="1" applyFont="1" applyBorder="1" applyAlignment="1">
      <alignment vertical="center"/>
    </xf>
    <xf numFmtId="0" fontId="4" fillId="0" borderId="58" xfId="5" applyFont="1" applyBorder="1" applyAlignment="1">
      <alignment vertical="center"/>
    </xf>
    <xf numFmtId="4" fontId="4" fillId="0" borderId="58" xfId="5" applyNumberFormat="1" applyFont="1" applyBorder="1" applyAlignment="1">
      <alignment vertical="center"/>
    </xf>
    <xf numFmtId="0" fontId="4" fillId="0" borderId="67" xfId="5" applyFont="1" applyBorder="1" applyAlignment="1">
      <alignment vertical="center"/>
    </xf>
    <xf numFmtId="4" fontId="4" fillId="0" borderId="67" xfId="5" applyNumberFormat="1" applyFont="1" applyBorder="1" applyAlignment="1">
      <alignment vertical="center"/>
    </xf>
    <xf numFmtId="166" fontId="5" fillId="0" borderId="69" xfId="4" applyNumberFormat="1" applyFont="1" applyBorder="1" applyAlignment="1">
      <alignment vertical="center"/>
    </xf>
    <xf numFmtId="0" fontId="22" fillId="0" borderId="104" xfId="5" applyFont="1" applyBorder="1" applyAlignment="1">
      <alignment horizontal="center" vertical="center"/>
    </xf>
    <xf numFmtId="4" fontId="4" fillId="0" borderId="32" xfId="5" applyNumberFormat="1" applyFont="1" applyBorder="1" applyAlignment="1">
      <alignment vertical="center"/>
    </xf>
    <xf numFmtId="166" fontId="5" fillId="0" borderId="32" xfId="4" applyNumberFormat="1" applyFont="1" applyBorder="1" applyAlignment="1">
      <alignment vertical="center"/>
    </xf>
    <xf numFmtId="4" fontId="4" fillId="0" borderId="15" xfId="5" applyNumberFormat="1" applyFont="1" applyBorder="1" applyAlignment="1">
      <alignment vertical="center"/>
    </xf>
    <xf numFmtId="166" fontId="5" fillId="0" borderId="81" xfId="4" applyNumberFormat="1" applyFont="1" applyBorder="1" applyAlignment="1">
      <alignment vertical="center"/>
    </xf>
    <xf numFmtId="4" fontId="5" fillId="0" borderId="0" xfId="5" applyNumberFormat="1" applyFont="1" applyAlignment="1">
      <alignment vertical="center"/>
    </xf>
    <xf numFmtId="0" fontId="22" fillId="0" borderId="82" xfId="5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4" fontId="4" fillId="0" borderId="8" xfId="5" applyNumberFormat="1" applyFont="1" applyBorder="1" applyAlignment="1">
      <alignment vertical="center"/>
    </xf>
    <xf numFmtId="4" fontId="4" fillId="0" borderId="20" xfId="5" applyNumberFormat="1" applyFont="1" applyBorder="1" applyAlignment="1">
      <alignment vertical="center"/>
    </xf>
    <xf numFmtId="0" fontId="26" fillId="0" borderId="83" xfId="5" applyFont="1" applyBorder="1" applyAlignment="1">
      <alignment horizontal="center" vertical="center"/>
    </xf>
    <xf numFmtId="166" fontId="4" fillId="0" borderId="32" xfId="4" applyNumberFormat="1" applyFont="1" applyBorder="1" applyAlignment="1">
      <alignment vertical="center"/>
    </xf>
    <xf numFmtId="0" fontId="5" fillId="0" borderId="84" xfId="5" applyFont="1" applyBorder="1" applyAlignment="1">
      <alignment horizontal="center" vertical="center"/>
    </xf>
    <xf numFmtId="0" fontId="21" fillId="0" borderId="28" xfId="5" applyFont="1" applyBorder="1" applyAlignment="1">
      <alignment vertical="center"/>
    </xf>
    <xf numFmtId="0" fontId="5" fillId="0" borderId="28" xfId="5" applyFont="1" applyBorder="1" applyAlignment="1">
      <alignment vertical="center"/>
    </xf>
    <xf numFmtId="0" fontId="26" fillId="0" borderId="85" xfId="5" applyFont="1" applyBorder="1" applyAlignment="1">
      <alignment horizontal="center" vertical="center"/>
    </xf>
    <xf numFmtId="4" fontId="4" fillId="0" borderId="86" xfId="5" applyNumberFormat="1" applyFont="1" applyBorder="1" applyAlignment="1">
      <alignment vertical="center"/>
    </xf>
    <xf numFmtId="0" fontId="5" fillId="0" borderId="43" xfId="5" applyFont="1" applyBorder="1" applyAlignment="1">
      <alignment horizontal="center" vertical="center"/>
    </xf>
    <xf numFmtId="0" fontId="4" fillId="0" borderId="87" xfId="5" applyFont="1" applyBorder="1" applyAlignment="1">
      <alignment horizontal="centerContinuous" vertical="center"/>
    </xf>
    <xf numFmtId="0" fontId="5" fillId="0" borderId="88" xfId="5" applyFont="1" applyBorder="1" applyAlignment="1">
      <alignment horizontal="centerContinuous" vertical="center"/>
    </xf>
    <xf numFmtId="0" fontId="5" fillId="0" borderId="29" xfId="5" applyFont="1" applyBorder="1" applyAlignment="1">
      <alignment horizontal="centerContinuous" vertical="center"/>
    </xf>
    <xf numFmtId="0" fontId="5" fillId="0" borderId="38" xfId="5" applyFont="1" applyBorder="1" applyAlignment="1">
      <alignment horizontal="centerContinuous" vertical="center"/>
    </xf>
    <xf numFmtId="0" fontId="5" fillId="0" borderId="89" xfId="5" applyFont="1" applyBorder="1" applyAlignment="1">
      <alignment horizontal="centerContinuous" vertical="center"/>
    </xf>
    <xf numFmtId="0" fontId="22" fillId="0" borderId="84" xfId="5" applyFont="1" applyBorder="1" applyAlignment="1">
      <alignment horizontal="centerContinuous" vertical="center"/>
    </xf>
    <xf numFmtId="0" fontId="25" fillId="0" borderId="90" xfId="5" applyFont="1" applyBorder="1" applyAlignment="1">
      <alignment horizontal="centerContinuous" vertical="center"/>
    </xf>
    <xf numFmtId="0" fontId="5" fillId="0" borderId="91" xfId="5" applyFont="1" applyBorder="1" applyAlignment="1">
      <alignment horizontal="centerContinuous" vertical="center"/>
    </xf>
    <xf numFmtId="0" fontId="4" fillId="0" borderId="7" xfId="5" applyFont="1" applyBorder="1" applyAlignment="1">
      <alignment horizontal="left" vertical="center"/>
    </xf>
    <xf numFmtId="0" fontId="5" fillId="0" borderId="46" xfId="5" applyFont="1" applyBorder="1" applyAlignment="1">
      <alignment horizontal="centerContinuous" vertical="center"/>
    </xf>
    <xf numFmtId="0" fontId="22" fillId="0" borderId="92" xfId="5" applyFont="1" applyBorder="1" applyAlignment="1">
      <alignment horizontal="center" vertical="center"/>
    </xf>
    <xf numFmtId="171" fontId="13" fillId="0" borderId="46" xfId="5" applyNumberFormat="1" applyFont="1" applyBorder="1" applyAlignment="1">
      <alignment horizontal="left" vertical="center"/>
    </xf>
    <xf numFmtId="0" fontId="5" fillId="0" borderId="62" xfId="5" applyFont="1" applyBorder="1" applyAlignment="1">
      <alignment vertical="center"/>
    </xf>
    <xf numFmtId="4" fontId="5" fillId="0" borderId="23" xfId="5" applyNumberFormat="1" applyFont="1" applyBorder="1" applyAlignment="1">
      <alignment vertical="center"/>
    </xf>
    <xf numFmtId="0" fontId="27" fillId="0" borderId="22" xfId="5" applyFont="1" applyBorder="1" applyAlignment="1">
      <alignment vertical="center"/>
    </xf>
    <xf numFmtId="0" fontId="22" fillId="0" borderId="83" xfId="5" applyFont="1" applyBorder="1" applyAlignment="1">
      <alignment horizontal="center" vertical="center"/>
    </xf>
    <xf numFmtId="0" fontId="4" fillId="0" borderId="28" xfId="5" applyFont="1" applyBorder="1" applyAlignment="1">
      <alignment vertical="center"/>
    </xf>
    <xf numFmtId="10" fontId="4" fillId="0" borderId="95" xfId="4" applyNumberFormat="1" applyFont="1" applyBorder="1" applyAlignment="1">
      <alignment vertical="center"/>
    </xf>
    <xf numFmtId="0" fontId="5" fillId="0" borderId="24" xfId="5" applyFont="1" applyBorder="1" applyAlignment="1">
      <alignment vertical="center"/>
    </xf>
    <xf numFmtId="172" fontId="4" fillId="0" borderId="94" xfId="5" applyNumberFormat="1" applyFont="1" applyBorder="1" applyAlignment="1">
      <alignment horizontal="center" vertical="center"/>
    </xf>
    <xf numFmtId="0" fontId="22" fillId="0" borderId="96" xfId="5" applyFont="1" applyBorder="1" applyAlignment="1">
      <alignment horizontal="center" vertical="center"/>
    </xf>
    <xf numFmtId="0" fontId="5" fillId="0" borderId="97" xfId="5" applyFont="1" applyBorder="1" applyAlignment="1">
      <alignment vertical="center"/>
    </xf>
    <xf numFmtId="0" fontId="5" fillId="0" borderId="26" xfId="5" applyFont="1" applyBorder="1" applyAlignment="1">
      <alignment vertical="center"/>
    </xf>
    <xf numFmtId="0" fontId="5" fillId="0" borderId="98" xfId="5" applyFont="1" applyBorder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4" fillId="0" borderId="1" xfId="0" applyFont="1" applyBorder="1"/>
    <xf numFmtId="0" fontId="24" fillId="0" borderId="40" xfId="0" applyFont="1" applyBorder="1"/>
    <xf numFmtId="0" fontId="31" fillId="0" borderId="40" xfId="0" applyFont="1" applyBorder="1"/>
    <xf numFmtId="0" fontId="31" fillId="0" borderId="2" xfId="0" applyFont="1" applyBorder="1"/>
    <xf numFmtId="0" fontId="31" fillId="0" borderId="0" xfId="0" applyFont="1"/>
    <xf numFmtId="0" fontId="32" fillId="0" borderId="3" xfId="0" applyFont="1" applyBorder="1"/>
    <xf numFmtId="0" fontId="31" fillId="0" borderId="4" xfId="0" applyFont="1" applyBorder="1"/>
    <xf numFmtId="0" fontId="31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32" fillId="0" borderId="5" xfId="0" applyFont="1" applyBorder="1"/>
    <xf numFmtId="0" fontId="32" fillId="0" borderId="0" xfId="0" applyFont="1"/>
    <xf numFmtId="0" fontId="31" fillId="0" borderId="0" xfId="0" applyFont="1" applyAlignment="1">
      <alignment horizontal="center"/>
    </xf>
    <xf numFmtId="4" fontId="31" fillId="0" borderId="0" xfId="0" applyNumberFormat="1" applyFont="1" applyAlignment="1">
      <alignment horizontal="center"/>
    </xf>
    <xf numFmtId="168" fontId="31" fillId="0" borderId="0" xfId="0" applyNumberFormat="1" applyFont="1" applyAlignment="1">
      <alignment horizontal="center"/>
    </xf>
    <xf numFmtId="0" fontId="24" fillId="0" borderId="3" xfId="0" applyFont="1" applyBorder="1"/>
    <xf numFmtId="0" fontId="33" fillId="0" borderId="0" xfId="0" applyFont="1"/>
    <xf numFmtId="20" fontId="33" fillId="0" borderId="0" xfId="0" applyNumberFormat="1" applyFont="1" applyAlignment="1">
      <alignment horizontal="left"/>
    </xf>
    <xf numFmtId="0" fontId="31" fillId="0" borderId="0" xfId="0" applyFont="1" applyAlignment="1">
      <alignment horizontal="right"/>
    </xf>
    <xf numFmtId="0" fontId="24" fillId="0" borderId="0" xfId="0" applyFont="1"/>
    <xf numFmtId="0" fontId="17" fillId="0" borderId="13" xfId="0" applyFont="1" applyBorder="1" applyAlignment="1">
      <alignment wrapText="1"/>
    </xf>
    <xf numFmtId="0" fontId="32" fillId="0" borderId="0" xfId="0" applyFont="1" applyAlignment="1">
      <alignment horizontal="left"/>
    </xf>
    <xf numFmtId="0" fontId="32" fillId="0" borderId="8" xfId="0" applyFont="1" applyBorder="1" applyAlignment="1">
      <alignment horizontal="left"/>
    </xf>
    <xf numFmtId="0" fontId="31" fillId="0" borderId="6" xfId="0" applyFont="1" applyBorder="1"/>
    <xf numFmtId="0" fontId="35" fillId="0" borderId="0" xfId="0" applyFont="1"/>
    <xf numFmtId="0" fontId="17" fillId="0" borderId="0" xfId="0" applyFont="1"/>
    <xf numFmtId="0" fontId="36" fillId="0" borderId="0" xfId="0" applyFont="1"/>
    <xf numFmtId="0" fontId="1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36" xfId="0" applyFont="1" applyBorder="1" applyAlignment="1">
      <alignment horizontal="right" vertical="center"/>
    </xf>
    <xf numFmtId="3" fontId="17" fillId="0" borderId="37" xfId="0" applyNumberFormat="1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37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43" fontId="17" fillId="0" borderId="20" xfId="1" applyFont="1" applyFill="1" applyBorder="1" applyAlignment="1">
      <alignment vertical="center"/>
    </xf>
    <xf numFmtId="43" fontId="17" fillId="0" borderId="15" xfId="1" applyFont="1" applyFill="1" applyBorder="1" applyAlignment="1">
      <alignment vertical="center"/>
    </xf>
    <xf numFmtId="43" fontId="17" fillId="0" borderId="0" xfId="1" applyFont="1" applyFill="1" applyBorder="1" applyAlignment="1">
      <alignment vertical="center"/>
    </xf>
    <xf numFmtId="43" fontId="17" fillId="2" borderId="84" xfId="1" applyFont="1" applyFill="1" applyBorder="1" applyAlignment="1">
      <alignment vertical="center"/>
    </xf>
    <xf numFmtId="174" fontId="17" fillId="2" borderId="31" xfId="1" applyNumberFormat="1" applyFont="1" applyFill="1" applyBorder="1" applyAlignment="1">
      <alignment vertical="center"/>
    </xf>
    <xf numFmtId="0" fontId="17" fillId="0" borderId="13" xfId="0" applyFont="1" applyBorder="1" applyAlignment="1">
      <alignment vertical="center"/>
    </xf>
    <xf numFmtId="43" fontId="17" fillId="0" borderId="14" xfId="1" applyFont="1" applyFill="1" applyBorder="1" applyAlignment="1">
      <alignment horizontal="center" vertical="center"/>
    </xf>
    <xf numFmtId="43" fontId="17" fillId="0" borderId="23" xfId="1" applyFont="1" applyFill="1" applyBorder="1" applyAlignment="1">
      <alignment vertical="center"/>
    </xf>
    <xf numFmtId="0" fontId="17" fillId="0" borderId="9" xfId="0" applyFont="1" applyBorder="1" applyAlignment="1">
      <alignment horizontal="right" vertical="center"/>
    </xf>
    <xf numFmtId="0" fontId="17" fillId="3" borderId="14" xfId="0" applyFont="1" applyFill="1" applyBorder="1" applyAlignment="1">
      <alignment horizontal="center" vertical="center"/>
    </xf>
    <xf numFmtId="165" fontId="17" fillId="3" borderId="22" xfId="1" applyNumberFormat="1" applyFont="1" applyFill="1" applyBorder="1" applyAlignment="1">
      <alignment horizontal="center" vertical="center"/>
    </xf>
    <xf numFmtId="1" fontId="17" fillId="3" borderId="106" xfId="0" applyNumberFormat="1" applyFont="1" applyFill="1" applyBorder="1" applyAlignment="1">
      <alignment horizontal="center" vertical="center"/>
    </xf>
    <xf numFmtId="43" fontId="17" fillId="0" borderId="16" xfId="1" applyFont="1" applyFill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43" fontId="17" fillId="0" borderId="14" xfId="0" applyNumberFormat="1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17" fillId="3" borderId="8" xfId="0" applyFont="1" applyFill="1" applyBorder="1" applyAlignment="1">
      <alignment horizontal="right" vertical="center"/>
    </xf>
    <xf numFmtId="43" fontId="17" fillId="3" borderId="73" xfId="0" applyNumberFormat="1" applyFont="1" applyFill="1" applyBorder="1" applyAlignment="1">
      <alignment vertical="center"/>
    </xf>
    <xf numFmtId="43" fontId="17" fillId="0" borderId="38" xfId="1" applyFont="1" applyFill="1" applyBorder="1" applyAlignment="1">
      <alignment vertical="center"/>
    </xf>
    <xf numFmtId="43" fontId="17" fillId="3" borderId="107" xfId="0" applyNumberFormat="1" applyFont="1" applyFill="1" applyBorder="1" applyAlignment="1">
      <alignment vertical="center"/>
    </xf>
    <xf numFmtId="43" fontId="17" fillId="0" borderId="39" xfId="0" applyNumberFormat="1" applyFont="1" applyBorder="1" applyAlignment="1">
      <alignment vertical="center"/>
    </xf>
    <xf numFmtId="43" fontId="17" fillId="0" borderId="38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43" fontId="4" fillId="0" borderId="0" xfId="1" applyFont="1" applyBorder="1" applyAlignment="1">
      <alignment vertical="center"/>
    </xf>
    <xf numFmtId="10" fontId="4" fillId="2" borderId="93" xfId="4" applyNumberFormat="1" applyFont="1" applyFill="1" applyBorder="1" applyAlignment="1">
      <alignment vertical="center"/>
    </xf>
    <xf numFmtId="10" fontId="4" fillId="2" borderId="94" xfId="4" applyNumberFormat="1" applyFont="1" applyFill="1" applyBorder="1" applyAlignment="1">
      <alignment vertical="center"/>
    </xf>
    <xf numFmtId="43" fontId="17" fillId="2" borderId="100" xfId="1" applyFont="1" applyFill="1" applyBorder="1" applyAlignment="1">
      <alignment wrapText="1"/>
    </xf>
    <xf numFmtId="43" fontId="35" fillId="0" borderId="0" xfId="1" applyFont="1" applyAlignment="1"/>
    <xf numFmtId="43" fontId="17" fillId="0" borderId="0" xfId="1" applyFont="1" applyAlignment="1">
      <alignment wrapText="1"/>
    </xf>
    <xf numFmtId="43" fontId="18" fillId="0" borderId="100" xfId="1" applyFont="1" applyBorder="1" applyAlignment="1">
      <alignment horizontal="center" wrapText="1"/>
    </xf>
    <xf numFmtId="43" fontId="18" fillId="0" borderId="101" xfId="1" applyFont="1" applyBorder="1" applyAlignment="1">
      <alignment horizontal="center" wrapText="1"/>
    </xf>
    <xf numFmtId="43" fontId="17" fillId="2" borderId="103" xfId="1" applyFont="1" applyFill="1" applyBorder="1" applyAlignment="1">
      <alignment wrapText="1"/>
    </xf>
    <xf numFmtId="43" fontId="17" fillId="2" borderId="101" xfId="1" applyFont="1" applyFill="1" applyBorder="1" applyAlignment="1">
      <alignment wrapText="1"/>
    </xf>
    <xf numFmtId="9" fontId="4" fillId="2" borderId="64" xfId="2" applyFont="1" applyFill="1" applyBorder="1" applyAlignment="1">
      <alignment vertical="center"/>
    </xf>
    <xf numFmtId="10" fontId="5" fillId="0" borderId="21" xfId="2" applyNumberFormat="1" applyFont="1" applyBorder="1" applyAlignment="1">
      <alignment vertical="center"/>
    </xf>
    <xf numFmtId="0" fontId="17" fillId="0" borderId="108" xfId="0" applyFont="1" applyBorder="1"/>
    <xf numFmtId="0" fontId="20" fillId="0" borderId="108" xfId="8" applyFont="1" applyBorder="1" applyAlignment="1">
      <alignment horizontal="center"/>
    </xf>
    <xf numFmtId="0" fontId="4" fillId="0" borderId="108" xfId="8" applyFont="1" applyBorder="1" applyAlignment="1">
      <alignment horizontal="center"/>
    </xf>
    <xf numFmtId="0" fontId="4" fillId="0" borderId="108" xfId="8" applyFont="1" applyBorder="1"/>
    <xf numFmtId="0" fontId="15" fillId="0" borderId="108" xfId="8" applyFont="1" applyBorder="1" applyAlignment="1">
      <alignment horizontal="center"/>
    </xf>
    <xf numFmtId="0" fontId="5" fillId="0" borderId="108" xfId="8" applyFont="1" applyBorder="1" applyAlignment="1">
      <alignment horizontal="left"/>
    </xf>
    <xf numFmtId="166" fontId="5" fillId="2" borderId="108" xfId="4" applyNumberFormat="1" applyFont="1" applyFill="1" applyBorder="1"/>
    <xf numFmtId="0" fontId="5" fillId="0" borderId="108" xfId="8" applyFont="1" applyBorder="1"/>
    <xf numFmtId="0" fontId="16" fillId="0" borderId="108" xfId="8" applyFont="1" applyBorder="1"/>
    <xf numFmtId="166" fontId="16" fillId="0" borderId="108" xfId="4" applyNumberFormat="1" applyFont="1" applyBorder="1"/>
    <xf numFmtId="0" fontId="39" fillId="4" borderId="108" xfId="0" applyFont="1" applyFill="1" applyBorder="1" applyAlignment="1">
      <alignment horizontal="left"/>
    </xf>
    <xf numFmtId="10" fontId="5" fillId="2" borderId="108" xfId="4" applyNumberFormat="1" applyFont="1" applyFill="1" applyBorder="1"/>
    <xf numFmtId="10" fontId="16" fillId="0" borderId="108" xfId="4" applyNumberFormat="1" applyFont="1" applyBorder="1"/>
    <xf numFmtId="10" fontId="5" fillId="0" borderId="108" xfId="8" applyNumberFormat="1" applyFont="1" applyBorder="1"/>
    <xf numFmtId="10" fontId="14" fillId="0" borderId="108" xfId="4" applyNumberFormat="1" applyFont="1" applyBorder="1"/>
    <xf numFmtId="0" fontId="42" fillId="0" borderId="0" xfId="0" applyFont="1"/>
    <xf numFmtId="0" fontId="42" fillId="0" borderId="108" xfId="0" applyFont="1" applyBorder="1" applyAlignment="1">
      <alignment vertical="top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justify" vertical="top" wrapText="1"/>
    </xf>
    <xf numFmtId="0" fontId="41" fillId="4" borderId="108" xfId="0" applyFont="1" applyFill="1" applyBorder="1" applyAlignment="1">
      <alignment horizontal="center" vertical="center" wrapText="1"/>
    </xf>
    <xf numFmtId="14" fontId="42" fillId="2" borderId="108" xfId="0" applyNumberFormat="1" applyFont="1" applyFill="1" applyBorder="1" applyAlignment="1" applyProtection="1">
      <alignment horizontal="center" vertical="center" wrapText="1"/>
      <protection locked="0"/>
    </xf>
    <xf numFmtId="0" fontId="45" fillId="2" borderId="108" xfId="0" applyFont="1" applyFill="1" applyBorder="1" applyAlignment="1">
      <alignment horizontal="center" vertical="center" wrapText="1"/>
    </xf>
    <xf numFmtId="0" fontId="42" fillId="2" borderId="108" xfId="0" applyFont="1" applyFill="1" applyBorder="1" applyAlignment="1">
      <alignment horizontal="center" vertical="center" wrapText="1"/>
    </xf>
    <xf numFmtId="0" fontId="42" fillId="0" borderId="108" xfId="0" applyFont="1" applyBorder="1" applyAlignment="1">
      <alignment horizontal="center" vertical="center" wrapText="1"/>
    </xf>
    <xf numFmtId="0" fontId="41" fillId="4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47" fillId="0" borderId="0" xfId="0" applyFont="1" applyAlignment="1">
      <alignment horizontal="justify" vertical="center" wrapText="1"/>
    </xf>
    <xf numFmtId="0" fontId="41" fillId="0" borderId="108" xfId="0" applyFont="1" applyBorder="1" applyAlignment="1">
      <alignment horizontal="center" vertical="top" wrapText="1"/>
    </xf>
    <xf numFmtId="0" fontId="40" fillId="0" borderId="0" xfId="0" applyFont="1" applyAlignment="1">
      <alignment horizontal="left"/>
    </xf>
    <xf numFmtId="0" fontId="41" fillId="4" borderId="0" xfId="0" applyFont="1" applyFill="1" applyAlignment="1">
      <alignment horizontal="left"/>
    </xf>
    <xf numFmtId="0" fontId="41" fillId="0" borderId="0" xfId="0" applyFont="1" applyAlignment="1">
      <alignment horizontal="left"/>
    </xf>
    <xf numFmtId="10" fontId="41" fillId="0" borderId="0" xfId="2" applyNumberFormat="1" applyFont="1" applyFill="1" applyBorder="1" applyAlignment="1" applyProtection="1">
      <alignment horizontal="center"/>
    </xf>
    <xf numFmtId="2" fontId="41" fillId="0" borderId="0" xfId="0" applyNumberFormat="1" applyFont="1" applyAlignment="1">
      <alignment horizontal="center"/>
    </xf>
    <xf numFmtId="0" fontId="42" fillId="0" borderId="108" xfId="0" applyFont="1" applyBorder="1" applyAlignment="1">
      <alignment vertical="top"/>
    </xf>
    <xf numFmtId="0" fontId="41" fillId="0" borderId="29" xfId="0" applyFont="1" applyBorder="1" applyAlignment="1">
      <alignment horizontal="center" vertical="top" wrapText="1"/>
    </xf>
    <xf numFmtId="0" fontId="42" fillId="0" borderId="29" xfId="0" applyFont="1" applyBorder="1" applyAlignment="1">
      <alignment vertical="top" wrapText="1"/>
    </xf>
    <xf numFmtId="14" fontId="4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42" fillId="4" borderId="29" xfId="0" applyFont="1" applyFill="1" applyBorder="1" applyAlignment="1" applyProtection="1">
      <alignment horizontal="center" vertical="center" wrapText="1"/>
      <protection locked="0"/>
    </xf>
    <xf numFmtId="2" fontId="31" fillId="0" borderId="0" xfId="0" applyNumberFormat="1" applyFont="1" applyAlignment="1">
      <alignment horizontal="left"/>
    </xf>
    <xf numFmtId="166" fontId="3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165" fontId="33" fillId="0" borderId="0" xfId="1" applyNumberFormat="1" applyFont="1" applyBorder="1" applyAlignment="1">
      <alignment horizontal="center"/>
    </xf>
    <xf numFmtId="1" fontId="33" fillId="0" borderId="0" xfId="0" applyNumberFormat="1" applyFont="1" applyAlignment="1">
      <alignment horizontal="center"/>
    </xf>
    <xf numFmtId="4" fontId="33" fillId="0" borderId="0" xfId="0" applyNumberFormat="1" applyFont="1" applyAlignment="1">
      <alignment horizontal="center"/>
    </xf>
    <xf numFmtId="168" fontId="33" fillId="0" borderId="0" xfId="0" applyNumberFormat="1" applyFont="1" applyAlignment="1">
      <alignment horizontal="center"/>
    </xf>
    <xf numFmtId="2" fontId="33" fillId="4" borderId="0" xfId="0" applyNumberFormat="1" applyFont="1" applyFill="1" applyAlignment="1">
      <alignment horizontal="left"/>
    </xf>
    <xf numFmtId="166" fontId="33" fillId="4" borderId="0" xfId="0" applyNumberFormat="1" applyFont="1" applyFill="1" applyAlignment="1">
      <alignment horizontal="left"/>
    </xf>
    <xf numFmtId="0" fontId="5" fillId="0" borderId="0" xfId="0" applyFont="1" applyAlignment="1">
      <alignment wrapText="1"/>
    </xf>
    <xf numFmtId="10" fontId="4" fillId="2" borderId="94" xfId="1" applyNumberFormat="1" applyFont="1" applyFill="1" applyBorder="1" applyAlignment="1">
      <alignment vertical="center"/>
    </xf>
    <xf numFmtId="43" fontId="5" fillId="0" borderId="14" xfId="1" applyFont="1" applyBorder="1" applyAlignment="1">
      <alignment vertical="center"/>
    </xf>
    <xf numFmtId="43" fontId="5" fillId="0" borderId="7" xfId="1" applyFont="1" applyBorder="1" applyAlignment="1">
      <alignment vertical="center"/>
    </xf>
    <xf numFmtId="175" fontId="24" fillId="0" borderId="46" xfId="1" applyNumberFormat="1" applyFont="1" applyBorder="1" applyAlignment="1">
      <alignment vertical="center"/>
    </xf>
    <xf numFmtId="43" fontId="17" fillId="0" borderId="0" xfId="1" applyFont="1" applyAlignment="1">
      <alignment vertical="center"/>
    </xf>
    <xf numFmtId="166" fontId="5" fillId="0" borderId="86" xfId="5" applyNumberFormat="1" applyFont="1" applyBorder="1" applyAlignment="1">
      <alignment vertical="center"/>
    </xf>
    <xf numFmtId="173" fontId="33" fillId="2" borderId="108" xfId="1" applyNumberFormat="1" applyFont="1" applyFill="1" applyBorder="1" applyAlignment="1">
      <alignment horizontal="right"/>
    </xf>
    <xf numFmtId="20" fontId="33" fillId="0" borderId="0" xfId="0" applyNumberFormat="1" applyFont="1" applyAlignment="1">
      <alignment horizontal="right"/>
    </xf>
    <xf numFmtId="0" fontId="33" fillId="2" borderId="31" xfId="0" applyFont="1" applyFill="1" applyBorder="1" applyAlignment="1">
      <alignment horizontal="right"/>
    </xf>
    <xf numFmtId="0" fontId="33" fillId="2" borderId="10" xfId="0" applyFont="1" applyFill="1" applyBorder="1" applyAlignment="1">
      <alignment horizontal="right"/>
    </xf>
    <xf numFmtId="167" fontId="33" fillId="0" borderId="8" xfId="1" applyNumberFormat="1" applyFont="1" applyBorder="1" applyAlignment="1">
      <alignment horizontal="right"/>
    </xf>
    <xf numFmtId="21" fontId="33" fillId="2" borderId="31" xfId="0" applyNumberFormat="1" applyFont="1" applyFill="1" applyBorder="1" applyAlignment="1">
      <alignment horizontal="right"/>
    </xf>
    <xf numFmtId="167" fontId="5" fillId="2" borderId="31" xfId="1" applyNumberFormat="1" applyFont="1" applyFill="1" applyBorder="1" applyAlignment="1">
      <alignment horizontal="right"/>
    </xf>
    <xf numFmtId="2" fontId="5" fillId="2" borderId="31" xfId="1" applyNumberFormat="1" applyFont="1" applyFill="1" applyBorder="1" applyAlignment="1">
      <alignment horizontal="right"/>
    </xf>
    <xf numFmtId="2" fontId="5" fillId="2" borderId="31" xfId="0" applyNumberFormat="1" applyFont="1" applyFill="1" applyBorder="1" applyAlignment="1">
      <alignment horizontal="right"/>
    </xf>
    <xf numFmtId="9" fontId="5" fillId="2" borderId="10" xfId="0" applyNumberFormat="1" applyFont="1" applyFill="1" applyBorder="1" applyAlignment="1">
      <alignment horizontal="right"/>
    </xf>
    <xf numFmtId="2" fontId="5" fillId="2" borderId="31" xfId="0" applyNumberFormat="1" applyFont="1" applyFill="1" applyBorder="1"/>
    <xf numFmtId="4" fontId="5" fillId="2" borderId="31" xfId="1" applyNumberFormat="1" applyFont="1" applyFill="1" applyBorder="1" applyAlignment="1">
      <alignment horizontal="right"/>
    </xf>
    <xf numFmtId="9" fontId="5" fillId="2" borderId="31" xfId="2" applyFont="1" applyFill="1" applyBorder="1" applyAlignment="1">
      <alignment horizontal="right"/>
    </xf>
    <xf numFmtId="9" fontId="5" fillId="2" borderId="31" xfId="0" applyNumberFormat="1" applyFont="1" applyFill="1" applyBorder="1" applyAlignment="1">
      <alignment horizontal="right"/>
    </xf>
    <xf numFmtId="2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0" fontId="17" fillId="0" borderId="7" xfId="0" applyFont="1" applyBorder="1"/>
    <xf numFmtId="0" fontId="5" fillId="0" borderId="114" xfId="5" applyFont="1" applyBorder="1" applyAlignment="1">
      <alignment horizontal="centerContinuous" vertical="center"/>
    </xf>
    <xf numFmtId="4" fontId="5" fillId="0" borderId="75" xfId="5" applyNumberFormat="1" applyFont="1" applyBorder="1" applyAlignment="1">
      <alignment vertical="center"/>
    </xf>
    <xf numFmtId="0" fontId="5" fillId="0" borderId="22" xfId="5" applyFont="1" applyBorder="1" applyAlignment="1">
      <alignment vertical="center"/>
    </xf>
    <xf numFmtId="0" fontId="5" fillId="0" borderId="0" xfId="5" applyFont="1" applyAlignment="1">
      <alignment horizontal="left" vertical="center"/>
    </xf>
    <xf numFmtId="2" fontId="5" fillId="2" borderId="10" xfId="0" applyNumberFormat="1" applyFont="1" applyFill="1" applyBorder="1" applyAlignment="1">
      <alignment horizontal="right"/>
    </xf>
    <xf numFmtId="43" fontId="4" fillId="0" borderId="40" xfId="0" applyNumberFormat="1" applyFont="1" applyBorder="1"/>
    <xf numFmtId="167" fontId="5" fillId="2" borderId="118" xfId="1" applyNumberFormat="1" applyFont="1" applyFill="1" applyBorder="1" applyAlignment="1">
      <alignment horizontal="right"/>
    </xf>
    <xf numFmtId="167" fontId="5" fillId="2" borderId="108" xfId="1" applyNumberFormat="1" applyFont="1" applyFill="1" applyBorder="1" applyAlignment="1">
      <alignment horizontal="right"/>
    </xf>
    <xf numFmtId="0" fontId="17" fillId="0" borderId="0" xfId="0" applyFont="1" applyAlignment="1">
      <alignment horizontal="left" wrapText="1"/>
    </xf>
    <xf numFmtId="43" fontId="17" fillId="0" borderId="0" xfId="1" applyFont="1" applyAlignment="1">
      <alignment horizontal="left" wrapText="1"/>
    </xf>
    <xf numFmtId="43" fontId="13" fillId="0" borderId="7" xfId="1" applyFont="1" applyBorder="1" applyAlignment="1">
      <alignment horizontal="right" vertical="center"/>
    </xf>
    <xf numFmtId="177" fontId="23" fillId="0" borderId="7" xfId="5" applyNumberFormat="1" applyFont="1" applyBorder="1" applyAlignment="1">
      <alignment vertical="center"/>
    </xf>
    <xf numFmtId="0" fontId="22" fillId="0" borderId="0" xfId="5" applyFont="1" applyAlignment="1">
      <alignment horizontal="center" vertical="center"/>
    </xf>
    <xf numFmtId="172" fontId="4" fillId="0" borderId="0" xfId="5" applyNumberFormat="1" applyFont="1" applyAlignment="1">
      <alignment horizontal="center" vertical="center"/>
    </xf>
    <xf numFmtId="172" fontId="4" fillId="0" borderId="119" xfId="5" applyNumberFormat="1" applyFont="1" applyBorder="1" applyAlignment="1">
      <alignment horizontal="center" vertical="center"/>
    </xf>
    <xf numFmtId="39" fontId="16" fillId="0" borderId="20" xfId="7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43" fontId="16" fillId="0" borderId="20" xfId="1" applyFont="1" applyBorder="1" applyAlignment="1">
      <alignment vertical="center"/>
    </xf>
    <xf numFmtId="0" fontId="53" fillId="0" borderId="0" xfId="0" applyFont="1"/>
    <xf numFmtId="0" fontId="53" fillId="0" borderId="0" xfId="0" applyFont="1" applyAlignment="1">
      <alignment vertical="center"/>
    </xf>
    <xf numFmtId="14" fontId="42" fillId="0" borderId="0" xfId="0" applyNumberFormat="1" applyFont="1" applyAlignment="1" applyProtection="1">
      <alignment horizontal="center" vertical="center" wrapText="1"/>
      <protection locked="0"/>
    </xf>
    <xf numFmtId="0" fontId="54" fillId="0" borderId="0" xfId="5" applyFont="1" applyAlignment="1">
      <alignment vertical="center"/>
    </xf>
    <xf numFmtId="2" fontId="5" fillId="2" borderId="108" xfId="0" applyNumberFormat="1" applyFont="1" applyFill="1" applyBorder="1"/>
    <xf numFmtId="0" fontId="4" fillId="0" borderId="0" xfId="5" applyFont="1" applyAlignment="1">
      <alignment horizontal="center" vertical="center"/>
    </xf>
    <xf numFmtId="0" fontId="55" fillId="0" borderId="0" xfId="0" applyFont="1"/>
    <xf numFmtId="0" fontId="41" fillId="0" borderId="0" xfId="0" applyFont="1" applyAlignment="1">
      <alignment horizontal="left" vertical="center" wrapText="1"/>
    </xf>
    <xf numFmtId="49" fontId="46" fillId="0" borderId="29" xfId="0" applyNumberFormat="1" applyFont="1" applyBorder="1" applyAlignment="1">
      <alignment horizontal="left" vertical="center" wrapText="1" readingOrder="1"/>
    </xf>
    <xf numFmtId="0" fontId="41" fillId="0" borderId="108" xfId="0" applyFont="1" applyBorder="1" applyAlignment="1">
      <alignment horizontal="center" vertical="center" wrapText="1"/>
    </xf>
    <xf numFmtId="0" fontId="42" fillId="0" borderId="108" xfId="0" applyFont="1" applyBorder="1" applyAlignment="1">
      <alignment horizontal="center" vertical="top" wrapText="1"/>
    </xf>
    <xf numFmtId="0" fontId="42" fillId="0" borderId="0" xfId="0" applyFont="1" applyAlignment="1">
      <alignment horizontal="center"/>
    </xf>
    <xf numFmtId="0" fontId="50" fillId="0" borderId="14" xfId="0" applyFont="1" applyBorder="1" applyAlignment="1">
      <alignment horizontal="center"/>
    </xf>
    <xf numFmtId="0" fontId="42" fillId="0" borderId="109" xfId="0" applyFont="1" applyBorder="1" applyAlignment="1">
      <alignment horizontal="left" vertical="top" wrapText="1"/>
    </xf>
    <xf numFmtId="0" fontId="42" fillId="0" borderId="110" xfId="0" applyFont="1" applyBorder="1" applyAlignment="1">
      <alignment horizontal="left" vertical="top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1" fillId="0" borderId="8" xfId="0" applyFont="1" applyBorder="1" applyAlignment="1">
      <alignment horizontal="right"/>
    </xf>
    <xf numFmtId="0" fontId="33" fillId="0" borderId="3" xfId="0" applyFont="1" applyBorder="1" applyAlignment="1">
      <alignment horizontal="right"/>
    </xf>
    <xf numFmtId="0" fontId="33" fillId="0" borderId="5" xfId="0" applyFont="1" applyBorder="1" applyAlignment="1">
      <alignment horizontal="right"/>
    </xf>
    <xf numFmtId="0" fontId="33" fillId="0" borderId="8" xfId="0" applyFont="1" applyBorder="1" applyAlignment="1">
      <alignment horizontal="right"/>
    </xf>
    <xf numFmtId="0" fontId="13" fillId="0" borderId="0" xfId="0" applyFont="1" applyAlignment="1">
      <alignment horizontal="left"/>
    </xf>
    <xf numFmtId="0" fontId="42" fillId="0" borderId="109" xfId="0" applyFont="1" applyBorder="1" applyAlignment="1">
      <alignment horizontal="left" vertical="center" wrapText="1"/>
    </xf>
    <xf numFmtId="0" fontId="42" fillId="0" borderId="110" xfId="0" applyFont="1" applyBorder="1" applyAlignment="1">
      <alignment horizontal="left" vertical="center" wrapText="1"/>
    </xf>
    <xf numFmtId="0" fontId="33" fillId="0" borderId="109" xfId="0" applyFont="1" applyBorder="1" applyAlignment="1">
      <alignment horizontal="left"/>
    </xf>
    <xf numFmtId="0" fontId="33" fillId="0" borderId="111" xfId="0" applyFont="1" applyBorder="1" applyAlignment="1">
      <alignment horizontal="left"/>
    </xf>
    <xf numFmtId="0" fontId="33" fillId="0" borderId="110" xfId="0" applyFont="1" applyBorder="1" applyAlignment="1">
      <alignment horizontal="left"/>
    </xf>
    <xf numFmtId="0" fontId="42" fillId="2" borderId="108" xfId="0" applyFont="1" applyFill="1" applyBorder="1" applyAlignment="1">
      <alignment horizontal="center" vertical="top" wrapText="1"/>
    </xf>
    <xf numFmtId="0" fontId="49" fillId="0" borderId="108" xfId="0" applyFont="1" applyBorder="1" applyAlignment="1">
      <alignment horizontal="center" vertical="center" wrapText="1"/>
    </xf>
    <xf numFmtId="43" fontId="42" fillId="2" borderId="108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wrapText="1"/>
    </xf>
    <xf numFmtId="0" fontId="48" fillId="4" borderId="108" xfId="0" applyFont="1" applyFill="1" applyBorder="1" applyAlignment="1">
      <alignment horizontal="left" vertical="top" wrapText="1"/>
    </xf>
    <xf numFmtId="0" fontId="47" fillId="0" borderId="8" xfId="0" applyFont="1" applyBorder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14" fontId="42" fillId="2" borderId="108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108" xfId="0" applyFont="1" applyFill="1" applyBorder="1" applyAlignment="1" applyProtection="1">
      <alignment horizontal="center" vertical="center" wrapText="1"/>
      <protection locked="0"/>
    </xf>
    <xf numFmtId="0" fontId="52" fillId="2" borderId="109" xfId="0" applyFont="1" applyFill="1" applyBorder="1" applyAlignment="1">
      <alignment horizontal="center" vertical="center" wrapText="1"/>
    </xf>
    <xf numFmtId="0" fontId="51" fillId="2" borderId="111" xfId="0" applyFont="1" applyFill="1" applyBorder="1" applyAlignment="1">
      <alignment horizontal="center" vertical="center" wrapText="1"/>
    </xf>
    <xf numFmtId="0" fontId="51" fillId="2" borderId="110" xfId="0" applyFont="1" applyFill="1" applyBorder="1" applyAlignment="1">
      <alignment horizontal="center" vertical="center" wrapText="1"/>
    </xf>
    <xf numFmtId="44" fontId="42" fillId="2" borderId="109" xfId="9" applyFont="1" applyFill="1" applyBorder="1" applyAlignment="1" applyProtection="1">
      <alignment horizontal="center" vertical="top" wrapText="1"/>
      <protection locked="0"/>
    </xf>
    <xf numFmtId="44" fontId="42" fillId="2" borderId="111" xfId="9" applyFont="1" applyFill="1" applyBorder="1" applyAlignment="1" applyProtection="1">
      <alignment horizontal="center" vertical="top" wrapText="1"/>
      <protection locked="0"/>
    </xf>
    <xf numFmtId="44" fontId="42" fillId="2" borderId="110" xfId="9" applyFont="1" applyFill="1" applyBorder="1" applyAlignment="1" applyProtection="1">
      <alignment horizontal="center" vertical="top" wrapText="1"/>
      <protection locked="0"/>
    </xf>
    <xf numFmtId="0" fontId="41" fillId="2" borderId="109" xfId="0" applyFont="1" applyFill="1" applyBorder="1" applyAlignment="1">
      <alignment horizontal="center" vertical="center" wrapText="1"/>
    </xf>
    <xf numFmtId="0" fontId="41" fillId="2" borderId="111" xfId="0" applyFont="1" applyFill="1" applyBorder="1" applyAlignment="1">
      <alignment horizontal="center" vertical="center" wrapText="1"/>
    </xf>
    <xf numFmtId="0" fontId="41" fillId="2" borderId="110" xfId="0" applyFont="1" applyFill="1" applyBorder="1" applyAlignment="1">
      <alignment horizontal="center" vertical="center" wrapText="1"/>
    </xf>
    <xf numFmtId="0" fontId="41" fillId="5" borderId="22" xfId="0" applyFont="1" applyFill="1" applyBorder="1" applyAlignment="1">
      <alignment horizontal="center" vertical="center"/>
    </xf>
    <xf numFmtId="0" fontId="41" fillId="5" borderId="14" xfId="0" applyFont="1" applyFill="1" applyBorder="1" applyAlignment="1">
      <alignment horizontal="center" vertical="center"/>
    </xf>
    <xf numFmtId="0" fontId="41" fillId="5" borderId="23" xfId="0" applyFont="1" applyFill="1" applyBorder="1" applyAlignment="1">
      <alignment horizontal="center" vertical="center"/>
    </xf>
    <xf numFmtId="0" fontId="42" fillId="2" borderId="109" xfId="0" applyFont="1" applyFill="1" applyBorder="1" applyAlignment="1">
      <alignment horizontal="center" vertical="center"/>
    </xf>
    <xf numFmtId="0" fontId="42" fillId="2" borderId="111" xfId="0" applyFont="1" applyFill="1" applyBorder="1" applyAlignment="1">
      <alignment horizontal="center" vertical="center"/>
    </xf>
    <xf numFmtId="0" fontId="42" fillId="2" borderId="110" xfId="0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44" fontId="42" fillId="2" borderId="108" xfId="9" applyFont="1" applyFill="1" applyBorder="1" applyAlignment="1" applyProtection="1">
      <alignment horizontal="center" vertical="top" wrapText="1"/>
      <protection locked="0"/>
    </xf>
    <xf numFmtId="0" fontId="41" fillId="2" borderId="108" xfId="0" applyFont="1" applyFill="1" applyBorder="1" applyAlignment="1">
      <alignment horizontal="center" vertical="center" wrapText="1"/>
    </xf>
    <xf numFmtId="0" fontId="41" fillId="5" borderId="109" xfId="0" applyFont="1" applyFill="1" applyBorder="1" applyAlignment="1">
      <alignment horizontal="center" vertical="center"/>
    </xf>
    <xf numFmtId="0" fontId="41" fillId="5" borderId="111" xfId="0" applyFont="1" applyFill="1" applyBorder="1" applyAlignment="1">
      <alignment horizontal="center" vertical="center"/>
    </xf>
    <xf numFmtId="0" fontId="41" fillId="5" borderId="110" xfId="0" applyFont="1" applyFill="1" applyBorder="1" applyAlignment="1">
      <alignment horizontal="center" vertical="center"/>
    </xf>
    <xf numFmtId="0" fontId="41" fillId="5" borderId="108" xfId="0" applyFont="1" applyFill="1" applyBorder="1" applyAlignment="1">
      <alignment horizontal="center" vertical="center"/>
    </xf>
    <xf numFmtId="0" fontId="42" fillId="2" borderId="108" xfId="0" applyFont="1" applyFill="1" applyBorder="1" applyAlignment="1">
      <alignment horizontal="center" vertical="center" wrapText="1"/>
    </xf>
    <xf numFmtId="0" fontId="35" fillId="0" borderId="109" xfId="0" applyFont="1" applyBorder="1" applyAlignment="1">
      <alignment horizontal="center"/>
    </xf>
    <xf numFmtId="0" fontId="35" fillId="0" borderId="111" xfId="0" applyFont="1" applyBorder="1" applyAlignment="1">
      <alignment horizontal="center"/>
    </xf>
    <xf numFmtId="0" fontId="35" fillId="0" borderId="110" xfId="0" applyFont="1" applyBorder="1" applyAlignment="1">
      <alignment horizontal="center"/>
    </xf>
    <xf numFmtId="0" fontId="38" fillId="0" borderId="109" xfId="0" applyFont="1" applyBorder="1" applyAlignment="1">
      <alignment horizontal="left"/>
    </xf>
    <xf numFmtId="0" fontId="38" fillId="0" borderId="110" xfId="0" applyFont="1" applyBorder="1" applyAlignment="1">
      <alignment horizontal="left"/>
    </xf>
    <xf numFmtId="0" fontId="38" fillId="0" borderId="108" xfId="0" applyFont="1" applyBorder="1" applyAlignment="1">
      <alignment horizontal="justify" vertical="center" wrapText="1"/>
    </xf>
    <xf numFmtId="0" fontId="14" fillId="0" borderId="108" xfId="8" applyFont="1" applyBorder="1" applyAlignment="1">
      <alignment horizontal="center"/>
    </xf>
    <xf numFmtId="0" fontId="5" fillId="0" borderId="108" xfId="8" applyFont="1" applyBorder="1" applyAlignment="1">
      <alignment horizontal="center"/>
    </xf>
    <xf numFmtId="0" fontId="38" fillId="0" borderId="108" xfId="0" applyFont="1" applyBorder="1" applyAlignment="1">
      <alignment horizontal="left" vertical="center" wrapText="1"/>
    </xf>
    <xf numFmtId="0" fontId="38" fillId="0" borderId="108" xfId="0" applyFont="1" applyBorder="1" applyAlignment="1">
      <alignment horizontal="justify" vertical="center"/>
    </xf>
    <xf numFmtId="167" fontId="18" fillId="0" borderId="0" xfId="0" applyNumberFormat="1" applyFont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48" fillId="4" borderId="29" xfId="0" applyFont="1" applyFill="1" applyBorder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8" fillId="0" borderId="36" xfId="0" applyFont="1" applyBorder="1" applyAlignment="1">
      <alignment horizontal="left" wrapText="1"/>
    </xf>
    <xf numFmtId="0" fontId="18" fillId="0" borderId="33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4" fillId="0" borderId="57" xfId="5" applyFont="1" applyBorder="1" applyAlignment="1">
      <alignment horizontal="left" vertical="center"/>
    </xf>
    <xf numFmtId="0" fontId="4" fillId="0" borderId="58" xfId="5" applyFont="1" applyBorder="1" applyAlignment="1">
      <alignment horizontal="left" vertical="center"/>
    </xf>
    <xf numFmtId="0" fontId="4" fillId="0" borderId="59" xfId="5" applyFont="1" applyBorder="1" applyAlignment="1">
      <alignment horizontal="left" vertical="center"/>
    </xf>
    <xf numFmtId="0" fontId="5" fillId="0" borderId="26" xfId="5" applyFont="1" applyBorder="1" applyAlignment="1">
      <alignment horizontal="center" vertical="center"/>
    </xf>
    <xf numFmtId="0" fontId="4" fillId="0" borderId="105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9" xfId="5" applyFont="1" applyBorder="1" applyAlignment="1">
      <alignment horizontal="right" vertical="center"/>
    </xf>
    <xf numFmtId="0" fontId="13" fillId="0" borderId="7" xfId="5" applyFont="1" applyBorder="1" applyAlignment="1">
      <alignment horizontal="center" vertical="center"/>
    </xf>
    <xf numFmtId="0" fontId="13" fillId="0" borderId="46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21" fillId="0" borderId="25" xfId="5" applyFont="1" applyBorder="1" applyAlignment="1">
      <alignment horizontal="center" vertical="center"/>
    </xf>
    <xf numFmtId="0" fontId="4" fillId="0" borderId="71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72" xfId="5" applyFont="1" applyBorder="1" applyAlignment="1">
      <alignment horizontal="center" vertical="center"/>
    </xf>
    <xf numFmtId="0" fontId="21" fillId="0" borderId="74" xfId="5" applyFont="1" applyBorder="1" applyAlignment="1">
      <alignment horizontal="center" vertical="center"/>
    </xf>
    <xf numFmtId="0" fontId="21" fillId="0" borderId="40" xfId="5" applyFont="1" applyBorder="1" applyAlignment="1">
      <alignment horizontal="center" vertical="center"/>
    </xf>
    <xf numFmtId="0" fontId="21" fillId="0" borderId="75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4" fillId="0" borderId="71" xfId="5" applyFont="1" applyBorder="1" applyAlignment="1">
      <alignment horizontal="right" vertical="center"/>
    </xf>
    <xf numFmtId="0" fontId="4" fillId="0" borderId="28" xfId="5" applyFont="1" applyBorder="1" applyAlignment="1">
      <alignment horizontal="right" vertical="center"/>
    </xf>
    <xf numFmtId="0" fontId="4" fillId="0" borderId="72" xfId="5" applyFont="1" applyBorder="1" applyAlignment="1">
      <alignment horizontal="right" vertical="center"/>
    </xf>
    <xf numFmtId="170" fontId="4" fillId="0" borderId="7" xfId="6" applyNumberFormat="1" applyFont="1" applyBorder="1" applyAlignment="1">
      <alignment horizontal="center" vertical="center"/>
    </xf>
    <xf numFmtId="170" fontId="4" fillId="0" borderId="20" xfId="6" applyNumberFormat="1" applyFont="1" applyBorder="1" applyAlignment="1">
      <alignment horizontal="center" vertical="center"/>
    </xf>
    <xf numFmtId="0" fontId="4" fillId="0" borderId="112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4" fillId="0" borderId="113" xfId="5" applyFont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176" fontId="14" fillId="0" borderId="7" xfId="1" applyNumberFormat="1" applyFont="1" applyBorder="1" applyAlignment="1">
      <alignment vertical="center"/>
    </xf>
    <xf numFmtId="176" fontId="14" fillId="0" borderId="46" xfId="1" applyNumberFormat="1" applyFont="1" applyBorder="1" applyAlignment="1">
      <alignment vertical="center"/>
    </xf>
    <xf numFmtId="0" fontId="14" fillId="0" borderId="24" xfId="5" applyFont="1" applyBorder="1" applyAlignment="1">
      <alignment horizontal="center" vertical="center"/>
    </xf>
    <xf numFmtId="0" fontId="14" fillId="0" borderId="77" xfId="5" applyFont="1" applyBorder="1" applyAlignment="1">
      <alignment horizontal="center" vertical="center"/>
    </xf>
    <xf numFmtId="0" fontId="4" fillId="0" borderId="115" xfId="5" applyFont="1" applyBorder="1" applyAlignment="1">
      <alignment horizontal="center" vertical="center" wrapText="1"/>
    </xf>
    <xf numFmtId="0" fontId="4" fillId="0" borderId="116" xfId="5" applyFont="1" applyBorder="1" applyAlignment="1">
      <alignment horizontal="center" vertical="center" wrapText="1"/>
    </xf>
    <xf numFmtId="0" fontId="4" fillId="0" borderId="117" xfId="5" applyFont="1" applyBorder="1" applyAlignment="1">
      <alignment horizontal="center" vertical="center" wrapText="1"/>
    </xf>
    <xf numFmtId="0" fontId="42" fillId="0" borderId="41" xfId="0" applyFont="1" applyBorder="1" applyAlignment="1">
      <alignment horizontal="left" vertical="center" wrapText="1"/>
    </xf>
    <xf numFmtId="0" fontId="5" fillId="0" borderId="49" xfId="5" applyFont="1" applyBorder="1" applyAlignment="1">
      <alignment horizontal="left" vertical="center"/>
    </xf>
    <xf numFmtId="0" fontId="5" fillId="0" borderId="29" xfId="5" applyFont="1" applyBorder="1" applyAlignment="1">
      <alignment horizontal="left" vertical="center"/>
    </xf>
    <xf numFmtId="0" fontId="5" fillId="0" borderId="45" xfId="5" applyFont="1" applyBorder="1" applyAlignment="1">
      <alignment horizontal="left" vertical="center"/>
    </xf>
    <xf numFmtId="0" fontId="5" fillId="0" borderId="0" xfId="5" applyFont="1" applyAlignment="1">
      <alignment horizontal="left" vertical="center"/>
    </xf>
    <xf numFmtId="17" fontId="14" fillId="0" borderId="7" xfId="5" applyNumberFormat="1" applyFont="1" applyBorder="1" applyAlignment="1">
      <alignment horizontal="center" vertical="center"/>
    </xf>
    <xf numFmtId="0" fontId="14" fillId="0" borderId="46" xfId="5" applyFont="1" applyBorder="1" applyAlignment="1">
      <alignment horizontal="center" vertical="center"/>
    </xf>
    <xf numFmtId="0" fontId="48" fillId="0" borderId="0" xfId="0" applyFont="1" applyAlignment="1">
      <alignment horizontal="left"/>
    </xf>
  </cellXfs>
  <cellStyles count="11">
    <cellStyle name="Moeda" xfId="9" builtinId="4"/>
    <cellStyle name="Normal" xfId="0" builtinId="0"/>
    <cellStyle name="Normal 2" xfId="3" xr:uid="{00000000-0005-0000-0000-000002000000}"/>
    <cellStyle name="Normal 2 2" xfId="10" xr:uid="{00000000-0005-0000-0000-000003000000}"/>
    <cellStyle name="Normal_Indústria LEV- Preços" xfId="5" xr:uid="{00000000-0005-0000-0000-000004000000}"/>
    <cellStyle name="Normal_P2-Exemplo Varrição Manual - Sarj" xfId="8" xr:uid="{00000000-0005-0000-0000-000005000000}"/>
    <cellStyle name="Porcentagem" xfId="2" builtinId="5"/>
    <cellStyle name="Porcentagem 2" xfId="4" xr:uid="{00000000-0005-0000-0000-000007000000}"/>
    <cellStyle name="Separador de milhares_Indústria LEV- Preços" xfId="6" xr:uid="{00000000-0005-0000-0000-000008000000}"/>
    <cellStyle name="Vírgula" xfId="1" builtinId="3"/>
    <cellStyle name="Vírgula 2" xfId="7" xr:uid="{00000000-0005-0000-0000-00000A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-Encargos Sociais'!C5"/><Relationship Id="rId3" Type="http://schemas.openxmlformats.org/officeDocument/2006/relationships/hyperlink" Target="#'1-Dimensionamento'!C14"/><Relationship Id="rId7" Type="http://schemas.openxmlformats.org/officeDocument/2006/relationships/hyperlink" Target="#'2-M&#227;o de obra'!B52"/><Relationship Id="rId12" Type="http://schemas.openxmlformats.org/officeDocument/2006/relationships/hyperlink" Target="#'2-M&#227;o de obra'!B77"/><Relationship Id="rId2" Type="http://schemas.openxmlformats.org/officeDocument/2006/relationships/hyperlink" Target="#'1-Dimensionamento'!C6"/><Relationship Id="rId1" Type="http://schemas.openxmlformats.org/officeDocument/2006/relationships/hyperlink" Target="#'1-Dimensionamento'!B4"/><Relationship Id="rId6" Type="http://schemas.openxmlformats.org/officeDocument/2006/relationships/hyperlink" Target="#'2-M&#227;o de obra'!B5"/><Relationship Id="rId11" Type="http://schemas.openxmlformats.org/officeDocument/2006/relationships/hyperlink" Target="#'7-PV'!B5"/><Relationship Id="rId5" Type="http://schemas.openxmlformats.org/officeDocument/2006/relationships/hyperlink" Target="#'2-M&#227;o de obra'!B3"/><Relationship Id="rId10" Type="http://schemas.openxmlformats.org/officeDocument/2006/relationships/hyperlink" Target="#'6-Despesas Indiretas'!C4"/><Relationship Id="rId4" Type="http://schemas.openxmlformats.org/officeDocument/2006/relationships/hyperlink" Target="#'1-Dimensionamento'!C21"/><Relationship Id="rId9" Type="http://schemas.openxmlformats.org/officeDocument/2006/relationships/hyperlink" Target="#'4-EPI'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5</xdr:row>
      <xdr:rowOff>0</xdr:rowOff>
    </xdr:from>
    <xdr:to>
      <xdr:col>3</xdr:col>
      <xdr:colOff>205740</xdr:colOff>
      <xdr:row>7</xdr:row>
      <xdr:rowOff>161925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812" y="1257300"/>
          <a:ext cx="1416368" cy="51244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endParaRPr lang="pt-BR">
            <a:solidFill>
              <a:sysClr val="windowText" lastClr="000000"/>
            </a:solidFill>
            <a:effectLst/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IDENTIFICAÇÃO</a:t>
          </a:r>
        </a:p>
      </xdr:txBody>
    </xdr:sp>
    <xdr:clientData/>
  </xdr:twoCellAnchor>
  <xdr:twoCellAnchor>
    <xdr:from>
      <xdr:col>1</xdr:col>
      <xdr:colOff>23812</xdr:colOff>
      <xdr:row>9</xdr:row>
      <xdr:rowOff>38100</xdr:rowOff>
    </xdr:from>
    <xdr:to>
      <xdr:col>3</xdr:col>
      <xdr:colOff>198120</xdr:colOff>
      <xdr:row>12</xdr:row>
      <xdr:rowOff>19050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812" y="1996440"/>
          <a:ext cx="1408748" cy="50673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ctr"/>
          <a:r>
            <a:rPr lang="pt-BR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DIMENSIONAMENTO</a:t>
          </a:r>
        </a:p>
      </xdr:txBody>
    </xdr:sp>
    <xdr:clientData/>
  </xdr:twoCellAnchor>
  <xdr:twoCellAnchor>
    <xdr:from>
      <xdr:col>1</xdr:col>
      <xdr:colOff>23812</xdr:colOff>
      <xdr:row>13</xdr:row>
      <xdr:rowOff>76200</xdr:rowOff>
    </xdr:from>
    <xdr:to>
      <xdr:col>2</xdr:col>
      <xdr:colOff>823912</xdr:colOff>
      <xdr:row>16</xdr:row>
      <xdr:rowOff>57150</xdr:rowOff>
    </xdr:to>
    <xdr:sp macro="" textlink="">
      <xdr:nvSpPr>
        <xdr:cNvPr id="4" name="Retângulo de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62012" y="2390775"/>
          <a:ext cx="1638300" cy="5238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2.1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PRODUÇÃO</a:t>
          </a:r>
        </a:p>
      </xdr:txBody>
    </xdr:sp>
    <xdr:clientData/>
  </xdr:twoCellAnchor>
  <xdr:twoCellAnchor>
    <xdr:from>
      <xdr:col>1</xdr:col>
      <xdr:colOff>23812</xdr:colOff>
      <xdr:row>17</xdr:row>
      <xdr:rowOff>123825</xdr:rowOff>
    </xdr:from>
    <xdr:to>
      <xdr:col>2</xdr:col>
      <xdr:colOff>823912</xdr:colOff>
      <xdr:row>21</xdr:row>
      <xdr:rowOff>123825</xdr:rowOff>
    </xdr:to>
    <xdr:sp macro="" textlink="">
      <xdr:nvSpPr>
        <xdr:cNvPr id="5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2012" y="3162300"/>
          <a:ext cx="1638300" cy="7239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2.2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TURNOS DE</a:t>
          </a:r>
          <a:r>
            <a:rPr lang="pt-B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TRABALHO</a:t>
          </a:r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4762</xdr:colOff>
      <xdr:row>7</xdr:row>
      <xdr:rowOff>161925</xdr:rowOff>
    </xdr:from>
    <xdr:to>
      <xdr:col>2</xdr:col>
      <xdr:colOff>4762</xdr:colOff>
      <xdr:row>9</xdr:row>
      <xdr:rowOff>9525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681162" y="13906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12</xdr:row>
      <xdr:rowOff>19050</xdr:rowOff>
    </xdr:from>
    <xdr:to>
      <xdr:col>2</xdr:col>
      <xdr:colOff>4762</xdr:colOff>
      <xdr:row>13</xdr:row>
      <xdr:rowOff>76200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681162" y="2152650"/>
          <a:ext cx="0" cy="238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16</xdr:row>
      <xdr:rowOff>57150</xdr:rowOff>
    </xdr:from>
    <xdr:to>
      <xdr:col>2</xdr:col>
      <xdr:colOff>4762</xdr:colOff>
      <xdr:row>17</xdr:row>
      <xdr:rowOff>123825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681162" y="2914650"/>
          <a:ext cx="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114299</xdr:colOff>
      <xdr:row>5</xdr:row>
      <xdr:rowOff>19050</xdr:rowOff>
    </xdr:from>
    <xdr:to>
      <xdr:col>7</xdr:col>
      <xdr:colOff>704849</xdr:colOff>
      <xdr:row>8</xdr:row>
      <xdr:rowOff>0</xdr:rowOff>
    </xdr:to>
    <xdr:sp macro="" textlink="">
      <xdr:nvSpPr>
        <xdr:cNvPr id="19" name="Retângulo de cantos arredondad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752849" y="1066800"/>
          <a:ext cx="1704975" cy="52387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</xdr:txBody>
    </xdr:sp>
    <xdr:clientData/>
  </xdr:twoCellAnchor>
  <xdr:twoCellAnchor>
    <xdr:from>
      <xdr:col>4</xdr:col>
      <xdr:colOff>9525</xdr:colOff>
      <xdr:row>9</xdr:row>
      <xdr:rowOff>19050</xdr:rowOff>
    </xdr:from>
    <xdr:to>
      <xdr:col>5</xdr:col>
      <xdr:colOff>809625</xdr:colOff>
      <xdr:row>12</xdr:row>
      <xdr:rowOff>171450</xdr:rowOff>
    </xdr:to>
    <xdr:sp macro="" textlink="">
      <xdr:nvSpPr>
        <xdr:cNvPr id="20" name="Retângulo de cantos arredondad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809875" y="1790700"/>
          <a:ext cx="1638300" cy="6953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3.1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DIRETA</a:t>
          </a:r>
        </a:p>
      </xdr:txBody>
    </xdr:sp>
    <xdr:clientData/>
  </xdr:twoCellAnchor>
  <xdr:twoCellAnchor>
    <xdr:from>
      <xdr:col>7</xdr:col>
      <xdr:colOff>9525</xdr:colOff>
      <xdr:row>9</xdr:row>
      <xdr:rowOff>19050</xdr:rowOff>
    </xdr:from>
    <xdr:to>
      <xdr:col>8</xdr:col>
      <xdr:colOff>809625</xdr:colOff>
      <xdr:row>12</xdr:row>
      <xdr:rowOff>161925</xdr:rowOff>
    </xdr:to>
    <xdr:sp macro="" textlink="">
      <xdr:nvSpPr>
        <xdr:cNvPr id="21" name="Retângulo de cantos arredondad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762500" y="1790700"/>
          <a:ext cx="1638300" cy="6858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3.2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INDIRETA</a:t>
          </a:r>
        </a:p>
      </xdr:txBody>
    </xdr:sp>
    <xdr:clientData/>
  </xdr:twoCellAnchor>
  <xdr:twoCellAnchor>
    <xdr:from>
      <xdr:col>4</xdr:col>
      <xdr:colOff>828676</xdr:colOff>
      <xdr:row>7</xdr:row>
      <xdr:rowOff>180974</xdr:rowOff>
    </xdr:from>
    <xdr:to>
      <xdr:col>6</xdr:col>
      <xdr:colOff>128588</xdr:colOff>
      <xdr:row>9</xdr:row>
      <xdr:rowOff>19049</xdr:rowOff>
    </xdr:to>
    <xdr:cxnSp macro="">
      <xdr:nvCxnSpPr>
        <xdr:cNvPr id="22" name="Conector angulad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stCxn id="19" idx="2"/>
          <a:endCxn id="20" idx="0"/>
        </xdr:cNvCxnSpPr>
      </xdr:nvCxnSpPr>
      <xdr:spPr>
        <a:xfrm rot="5400000">
          <a:off x="4017169" y="1202531"/>
          <a:ext cx="200025" cy="97631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128587</xdr:colOff>
      <xdr:row>7</xdr:row>
      <xdr:rowOff>180974</xdr:rowOff>
    </xdr:from>
    <xdr:to>
      <xdr:col>7</xdr:col>
      <xdr:colOff>828675</xdr:colOff>
      <xdr:row>9</xdr:row>
      <xdr:rowOff>19049</xdr:rowOff>
    </xdr:to>
    <xdr:cxnSp macro="">
      <xdr:nvCxnSpPr>
        <xdr:cNvPr id="23" name="Conector angulad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19" idx="2"/>
          <a:endCxn id="21" idx="0"/>
        </xdr:cNvCxnSpPr>
      </xdr:nvCxnSpPr>
      <xdr:spPr>
        <a:xfrm rot="16200000" flipH="1">
          <a:off x="4993481" y="1202530"/>
          <a:ext cx="200025" cy="976313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</xdr:colOff>
      <xdr:row>5</xdr:row>
      <xdr:rowOff>19050</xdr:rowOff>
    </xdr:from>
    <xdr:to>
      <xdr:col>12</xdr:col>
      <xdr:colOff>42862</xdr:colOff>
      <xdr:row>8</xdr:row>
      <xdr:rowOff>0</xdr:rowOff>
    </xdr:to>
    <xdr:sp macro="" textlink="">
      <xdr:nvSpPr>
        <xdr:cNvPr id="24" name="Retângulo de cantos arredondados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748462" y="885825"/>
          <a:ext cx="1704975" cy="52387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ENCARGOS SOCIAIS</a:t>
          </a:r>
        </a:p>
      </xdr:txBody>
    </xdr:sp>
    <xdr:clientData/>
  </xdr:twoCellAnchor>
  <xdr:twoCellAnchor>
    <xdr:from>
      <xdr:col>10</xdr:col>
      <xdr:colOff>14287</xdr:colOff>
      <xdr:row>9</xdr:row>
      <xdr:rowOff>57150</xdr:rowOff>
    </xdr:from>
    <xdr:to>
      <xdr:col>12</xdr:col>
      <xdr:colOff>42862</xdr:colOff>
      <xdr:row>14</xdr:row>
      <xdr:rowOff>19050</xdr:rowOff>
    </xdr:to>
    <xdr:sp macro="" textlink="">
      <xdr:nvSpPr>
        <xdr:cNvPr id="25" name="Retângulo de cantos arredondados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48462" y="1647825"/>
          <a:ext cx="1704975" cy="86677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UNIFORMES E EQUIPAMENTOS DE PROTEÇÃO INDIVIDUAL</a:t>
          </a:r>
        </a:p>
      </xdr:txBody>
    </xdr:sp>
    <xdr:clientData/>
  </xdr:twoCellAnchor>
  <xdr:twoCellAnchor>
    <xdr:from>
      <xdr:col>10</xdr:col>
      <xdr:colOff>98107</xdr:colOff>
      <xdr:row>15</xdr:row>
      <xdr:rowOff>78105</xdr:rowOff>
    </xdr:from>
    <xdr:to>
      <xdr:col>12</xdr:col>
      <xdr:colOff>126682</xdr:colOff>
      <xdr:row>19</xdr:row>
      <xdr:rowOff>30480</xdr:rowOff>
    </xdr:to>
    <xdr:sp macro="" textlink="">
      <xdr:nvSpPr>
        <xdr:cNvPr id="27" name="Retângulo de cantos arredondados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4052887" y="3088005"/>
          <a:ext cx="1506855" cy="65341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DESPESAS INDIRETAS</a:t>
          </a:r>
        </a:p>
      </xdr:txBody>
    </xdr:sp>
    <xdr:clientData/>
  </xdr:twoCellAnchor>
  <xdr:twoCellAnchor>
    <xdr:from>
      <xdr:col>10</xdr:col>
      <xdr:colOff>174307</xdr:colOff>
      <xdr:row>20</xdr:row>
      <xdr:rowOff>133351</xdr:rowOff>
    </xdr:from>
    <xdr:to>
      <xdr:col>12</xdr:col>
      <xdr:colOff>202882</xdr:colOff>
      <xdr:row>24</xdr:row>
      <xdr:rowOff>95251</xdr:rowOff>
    </xdr:to>
    <xdr:sp macro="" textlink="">
      <xdr:nvSpPr>
        <xdr:cNvPr id="28" name="Retângulo de cantos arredondados 2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129087" y="4019551"/>
          <a:ext cx="1506855" cy="66294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ANÁLISE DO PREÇO DE VENDA</a:t>
          </a:r>
        </a:p>
      </xdr:txBody>
    </xdr:sp>
    <xdr:clientData/>
  </xdr:twoCellAnchor>
  <xdr:twoCellAnchor>
    <xdr:from>
      <xdr:col>5</xdr:col>
      <xdr:colOff>180975</xdr:colOff>
      <xdr:row>14</xdr:row>
      <xdr:rowOff>152398</xdr:rowOff>
    </xdr:from>
    <xdr:to>
      <xdr:col>7</xdr:col>
      <xdr:colOff>560070</xdr:colOff>
      <xdr:row>21</xdr:row>
      <xdr:rowOff>114299</xdr:rowOff>
    </xdr:to>
    <xdr:sp macro="" textlink="">
      <xdr:nvSpPr>
        <xdr:cNvPr id="33" name="Retângulo de cantos arredondados 3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276475" y="2987038"/>
          <a:ext cx="1064895" cy="118872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RESUMO DA 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</xdr:txBody>
    </xdr:sp>
    <xdr:clientData/>
  </xdr:twoCellAnchor>
  <xdr:twoCellAnchor>
    <xdr:from>
      <xdr:col>4</xdr:col>
      <xdr:colOff>531496</xdr:colOff>
      <xdr:row>12</xdr:row>
      <xdr:rowOff>171449</xdr:rowOff>
    </xdr:from>
    <xdr:to>
      <xdr:col>5</xdr:col>
      <xdr:colOff>180976</xdr:colOff>
      <xdr:row>18</xdr:row>
      <xdr:rowOff>45718</xdr:rowOff>
    </xdr:to>
    <xdr:cxnSp macro="">
      <xdr:nvCxnSpPr>
        <xdr:cNvPr id="34" name="Conector angulad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>
          <a:stCxn id="20" idx="2"/>
          <a:endCxn id="33" idx="1"/>
        </xdr:cNvCxnSpPr>
      </xdr:nvCxnSpPr>
      <xdr:spPr>
        <a:xfrm rot="16200000" flipH="1">
          <a:off x="1684021" y="2988944"/>
          <a:ext cx="925829" cy="25908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560070</xdr:colOff>
      <xdr:row>12</xdr:row>
      <xdr:rowOff>161926</xdr:rowOff>
    </xdr:from>
    <xdr:to>
      <xdr:col>8</xdr:col>
      <xdr:colOff>9525</xdr:colOff>
      <xdr:row>18</xdr:row>
      <xdr:rowOff>45720</xdr:rowOff>
    </xdr:to>
    <xdr:cxnSp macro="">
      <xdr:nvCxnSpPr>
        <xdr:cNvPr id="35" name="Conector angulad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>
          <a:stCxn id="21" idx="2"/>
          <a:endCxn id="33" idx="3"/>
        </xdr:cNvCxnSpPr>
      </xdr:nvCxnSpPr>
      <xdr:spPr>
        <a:xfrm rot="5400000">
          <a:off x="2880361" y="3107055"/>
          <a:ext cx="935354" cy="1333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142</xdr:row>
      <xdr:rowOff>41707</xdr:rowOff>
    </xdr:from>
    <xdr:to>
      <xdr:col>4</xdr:col>
      <xdr:colOff>597477</xdr:colOff>
      <xdr:row>155</xdr:row>
      <xdr:rowOff>81395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85750" y="13466762"/>
          <a:ext cx="4572000" cy="180614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showGridLines="0" topLeftCell="B13" zoomScaleNormal="100" workbookViewId="0">
      <selection activeCell="E32" sqref="E32"/>
    </sheetView>
  </sheetViews>
  <sheetFormatPr defaultColWidth="8.796875" defaultRowHeight="14.25"/>
  <cols>
    <col min="1" max="1" width="8.796875" style="209" hidden="1" customWidth="1"/>
    <col min="2" max="2" width="7.5" style="209" customWidth="1"/>
    <col min="3" max="3" width="7.296875" style="209" customWidth="1"/>
    <col min="4" max="4" width="3" style="209" customWidth="1"/>
    <col min="5" max="5" width="7.296875" style="209" customWidth="1"/>
    <col min="6" max="6" width="5.296875" style="209" customWidth="1"/>
    <col min="7" max="7" width="2.8984375" style="209" customWidth="1"/>
    <col min="8" max="8" width="6.69921875" style="209" customWidth="1"/>
    <col min="9" max="9" width="6.796875" style="209" customWidth="1"/>
    <col min="10" max="10" width="0.5" style="209" customWidth="1"/>
    <col min="11" max="11" width="7.5" style="209" customWidth="1"/>
    <col min="12" max="12" width="10.19921875" style="209" customWidth="1"/>
    <col min="13" max="16384" width="8.796875" style="209"/>
  </cols>
  <sheetData>
    <row r="1" spans="2:12" ht="36.6" customHeight="1">
      <c r="B1" s="368" t="s">
        <v>200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2:12" ht="13.9" customHeight="1">
      <c r="B2" s="183"/>
    </row>
    <row r="3" spans="2:12" ht="18">
      <c r="B3" s="183"/>
    </row>
    <row r="4" spans="2:12" ht="18">
      <c r="B4" s="210" t="s">
        <v>89</v>
      </c>
    </row>
  </sheetData>
  <mergeCells count="1">
    <mergeCell ref="B1:L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workbookViewId="0">
      <selection activeCell="B16" sqref="B16"/>
    </sheetView>
  </sheetViews>
  <sheetFormatPr defaultRowHeight="14.25"/>
  <cols>
    <col min="1" max="1" width="9.5" customWidth="1"/>
    <col min="2" max="2" width="24.296875" customWidth="1"/>
    <col min="3" max="3" width="22.5" customWidth="1"/>
    <col min="4" max="4" width="18" customWidth="1"/>
  </cols>
  <sheetData>
    <row r="1" spans="1:4" ht="28.15" customHeight="1">
      <c r="A1" s="373" t="s">
        <v>148</v>
      </c>
      <c r="B1" s="373"/>
      <c r="C1" s="373"/>
      <c r="D1" s="373"/>
    </row>
    <row r="2" spans="1:4" ht="15">
      <c r="A2" s="287"/>
      <c r="B2" s="287" t="s">
        <v>120</v>
      </c>
      <c r="C2" s="370"/>
      <c r="D2" s="370"/>
    </row>
    <row r="3" spans="1:4">
      <c r="A3" s="287"/>
      <c r="B3" s="287" t="s">
        <v>121</v>
      </c>
      <c r="C3" s="371"/>
      <c r="D3" s="371"/>
    </row>
    <row r="4" spans="1:4">
      <c r="A4" s="288"/>
      <c r="B4" s="288"/>
      <c r="C4" s="289"/>
      <c r="D4" s="286"/>
    </row>
    <row r="5" spans="1:4">
      <c r="A5" s="372" t="s">
        <v>122</v>
      </c>
      <c r="B5" s="372"/>
      <c r="C5" s="372"/>
      <c r="D5" s="286"/>
    </row>
    <row r="6" spans="1:4" ht="15">
      <c r="A6" s="290" t="s">
        <v>123</v>
      </c>
      <c r="B6" s="374" t="s">
        <v>124</v>
      </c>
      <c r="C6" s="375"/>
      <c r="D6" s="291"/>
    </row>
    <row r="7" spans="1:4" ht="15">
      <c r="A7" s="290" t="s">
        <v>125</v>
      </c>
      <c r="B7" s="374" t="s">
        <v>126</v>
      </c>
      <c r="C7" s="375"/>
      <c r="D7" s="292"/>
    </row>
    <row r="8" spans="1:4" ht="15">
      <c r="A8" s="290" t="s">
        <v>127</v>
      </c>
      <c r="B8" s="374" t="s">
        <v>128</v>
      </c>
      <c r="C8" s="375"/>
      <c r="D8" s="293">
        <v>2023</v>
      </c>
    </row>
    <row r="9" spans="1:4" ht="15">
      <c r="A9" s="290" t="s">
        <v>129</v>
      </c>
      <c r="B9" s="374" t="s">
        <v>130</v>
      </c>
      <c r="C9" s="375"/>
      <c r="D9" s="294">
        <v>12</v>
      </c>
    </row>
    <row r="10" spans="1:4" ht="15">
      <c r="A10" s="290" t="s">
        <v>131</v>
      </c>
      <c r="B10" s="374" t="s">
        <v>132</v>
      </c>
      <c r="C10" s="375"/>
      <c r="D10" s="294" t="s">
        <v>181</v>
      </c>
    </row>
    <row r="11" spans="1:4" ht="15">
      <c r="A11" s="295"/>
      <c r="B11" s="288"/>
      <c r="C11" s="296"/>
      <c r="D11" s="286"/>
    </row>
    <row r="12" spans="1:4" ht="38.450000000000003" customHeight="1">
      <c r="A12" s="369" t="s">
        <v>151</v>
      </c>
      <c r="B12" s="369"/>
      <c r="C12" s="369"/>
      <c r="D12" s="369"/>
    </row>
    <row r="13" spans="1:4">
      <c r="A13" s="297"/>
      <c r="B13" s="297"/>
      <c r="C13" s="297"/>
      <c r="D13" s="297"/>
    </row>
    <row r="14" spans="1:4">
      <c r="A14" s="299"/>
      <c r="B14" s="299"/>
      <c r="C14" s="299"/>
      <c r="D14" s="286"/>
    </row>
    <row r="15" spans="1:4" ht="15">
      <c r="B15" s="300"/>
      <c r="C15" s="300"/>
      <c r="D15" s="300"/>
    </row>
    <row r="16" spans="1:4" ht="15">
      <c r="A16" s="301"/>
      <c r="B16" s="301"/>
      <c r="C16" s="302"/>
      <c r="D16" s="303"/>
    </row>
  </sheetData>
  <mergeCells count="10">
    <mergeCell ref="A12:D12"/>
    <mergeCell ref="C2:D2"/>
    <mergeCell ref="C3:D3"/>
    <mergeCell ref="A5:C5"/>
    <mergeCell ref="A1:D1"/>
    <mergeCell ref="B6:C6"/>
    <mergeCell ref="B7:C7"/>
    <mergeCell ref="B8:C8"/>
    <mergeCell ref="B9:C9"/>
    <mergeCell ref="B10:C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4"/>
  <sheetViews>
    <sheetView showGridLines="0" topLeftCell="A34" zoomScaleNormal="100" workbookViewId="0">
      <selection activeCell="F14" sqref="F14"/>
    </sheetView>
  </sheetViews>
  <sheetFormatPr defaultColWidth="8.69921875" defaultRowHeight="15"/>
  <cols>
    <col min="1" max="1" width="2.09765625" style="182" bestFit="1" customWidth="1"/>
    <col min="2" max="2" width="4.296875" style="184" bestFit="1" customWidth="1"/>
    <col min="3" max="3" width="26.5" style="182" customWidth="1"/>
    <col min="4" max="4" width="10.59765625" style="182" customWidth="1"/>
    <col min="5" max="5" width="9.8984375" style="182" customWidth="1"/>
    <col min="6" max="6" width="11.69921875" style="182" customWidth="1"/>
    <col min="7" max="7" width="8.8984375" style="182" customWidth="1"/>
    <col min="8" max="8" width="32.5" style="182" customWidth="1"/>
    <col min="9" max="9" width="6.796875" style="182" customWidth="1"/>
    <col min="10" max="10" width="7.3984375" style="182" bestFit="1" customWidth="1"/>
    <col min="11" max="12" width="6.5" style="182" bestFit="1" customWidth="1"/>
    <col min="13" max="13" width="7.3984375" style="182" customWidth="1"/>
    <col min="14" max="16384" width="8.69921875" style="182"/>
  </cols>
  <sheetData>
    <row r="2" spans="1:14" ht="18">
      <c r="B2" s="361">
        <f>Índice!B2</f>
        <v>0</v>
      </c>
    </row>
    <row r="3" spans="1:14" ht="18">
      <c r="B3" s="183"/>
    </row>
    <row r="4" spans="1:14" ht="18">
      <c r="B4" s="384" t="s">
        <v>155</v>
      </c>
      <c r="C4" s="384"/>
      <c r="D4" s="384"/>
      <c r="E4" s="384"/>
      <c r="F4" s="384"/>
    </row>
    <row r="5" spans="1:14" ht="15.75" thickBot="1"/>
    <row r="6" spans="1:14">
      <c r="A6" s="51"/>
      <c r="B6" s="185" t="s">
        <v>156</v>
      </c>
      <c r="C6" s="186" t="s">
        <v>161</v>
      </c>
      <c r="D6" s="187"/>
      <c r="E6" s="187"/>
      <c r="F6" s="187"/>
      <c r="G6" s="188"/>
      <c r="H6" s="203"/>
      <c r="I6" s="189"/>
      <c r="J6" s="189"/>
      <c r="K6" s="189"/>
      <c r="L6" s="189"/>
      <c r="M6" s="189"/>
      <c r="N6" s="189"/>
    </row>
    <row r="7" spans="1:14">
      <c r="A7" s="51"/>
      <c r="B7" s="190"/>
      <c r="C7" s="189"/>
      <c r="D7" s="189"/>
      <c r="E7" s="202"/>
      <c r="F7" s="189"/>
      <c r="G7" s="191"/>
      <c r="H7" s="202"/>
      <c r="I7" s="192"/>
      <c r="J7" s="192"/>
      <c r="K7" s="189"/>
      <c r="L7" s="189"/>
      <c r="M7" s="189"/>
      <c r="N7" s="189"/>
    </row>
    <row r="8" spans="1:14" ht="14.25">
      <c r="A8" s="51"/>
      <c r="B8" s="385" t="s">
        <v>133</v>
      </c>
      <c r="C8" s="386"/>
      <c r="D8" s="390" t="s">
        <v>194</v>
      </c>
      <c r="E8" s="390"/>
      <c r="F8" s="390"/>
      <c r="G8" s="191"/>
      <c r="H8" s="202"/>
      <c r="I8" s="192"/>
      <c r="J8" s="192"/>
      <c r="K8" s="189"/>
      <c r="L8" s="189"/>
      <c r="M8" s="189"/>
      <c r="N8" s="189"/>
    </row>
    <row r="9" spans="1:14">
      <c r="A9" s="51"/>
      <c r="B9" s="385" t="s">
        <v>134</v>
      </c>
      <c r="C9" s="386"/>
      <c r="D9" s="391" t="s">
        <v>67</v>
      </c>
      <c r="E9" s="391"/>
      <c r="F9" s="391"/>
      <c r="G9" s="191"/>
      <c r="H9" s="202"/>
      <c r="I9" s="192"/>
      <c r="J9" s="192"/>
      <c r="K9" s="189"/>
      <c r="L9" s="189"/>
      <c r="M9" s="189"/>
      <c r="N9" s="189"/>
    </row>
    <row r="10" spans="1:14" ht="34.5" customHeight="1">
      <c r="A10" s="51"/>
      <c r="B10" s="385" t="s">
        <v>135</v>
      </c>
      <c r="C10" s="386"/>
      <c r="D10" s="392">
        <v>12</v>
      </c>
      <c r="E10" s="392"/>
      <c r="F10" s="392"/>
      <c r="G10" s="191"/>
      <c r="H10" s="193"/>
      <c r="I10" s="316"/>
      <c r="J10" s="309"/>
      <c r="K10" s="189"/>
      <c r="L10" s="189"/>
      <c r="M10" s="189"/>
      <c r="N10" s="189"/>
    </row>
    <row r="11" spans="1:14" ht="14.25">
      <c r="A11" s="51"/>
      <c r="B11" s="387" t="s">
        <v>209</v>
      </c>
      <c r="C11" s="388"/>
      <c r="D11" s="388"/>
      <c r="E11" s="389"/>
      <c r="F11" s="325">
        <v>1</v>
      </c>
      <c r="G11" s="191"/>
      <c r="H11" s="193"/>
      <c r="I11" s="317"/>
      <c r="J11" s="310"/>
      <c r="K11" s="189"/>
      <c r="L11" s="189"/>
      <c r="M11" s="189"/>
      <c r="N11" s="189"/>
    </row>
    <row r="12" spans="1:14">
      <c r="A12" s="51"/>
      <c r="B12" s="190"/>
      <c r="C12" s="379"/>
      <c r="D12" s="379"/>
      <c r="E12" s="379"/>
      <c r="F12" s="205"/>
      <c r="G12" s="191"/>
      <c r="H12" s="189"/>
      <c r="I12" s="378"/>
      <c r="J12" s="378"/>
      <c r="K12" s="378"/>
      <c r="L12" s="378"/>
      <c r="M12" s="378"/>
      <c r="N12" s="189"/>
    </row>
    <row r="13" spans="1:14">
      <c r="A13" s="51"/>
      <c r="B13" s="190"/>
      <c r="C13" s="379"/>
      <c r="D13" s="379"/>
      <c r="E13" s="379"/>
      <c r="F13" s="205"/>
      <c r="G13" s="191"/>
      <c r="H13" s="189"/>
      <c r="I13" s="311"/>
      <c r="J13" s="311"/>
      <c r="K13" s="311"/>
      <c r="L13" s="311"/>
      <c r="M13" s="311"/>
      <c r="N13" s="189"/>
    </row>
    <row r="14" spans="1:14" ht="15.75" thickBot="1">
      <c r="A14" s="51"/>
      <c r="B14" s="194"/>
      <c r="C14" s="380"/>
      <c r="D14" s="380"/>
      <c r="E14" s="380"/>
      <c r="F14" s="206"/>
      <c r="G14" s="207"/>
      <c r="H14" s="203"/>
      <c r="I14" s="189"/>
      <c r="J14" s="189"/>
      <c r="K14" s="189"/>
      <c r="L14" s="189"/>
      <c r="M14" s="189"/>
      <c r="N14" s="189"/>
    </row>
    <row r="15" spans="1:14" ht="15.75" thickBot="1">
      <c r="A15" s="51"/>
      <c r="B15" s="195"/>
      <c r="C15" s="189"/>
      <c r="D15" s="189"/>
      <c r="E15" s="189"/>
      <c r="F15" s="189"/>
      <c r="G15" s="189"/>
      <c r="H15" s="200"/>
      <c r="I15" s="312"/>
      <c r="J15" s="313"/>
      <c r="K15" s="314"/>
      <c r="L15" s="314"/>
      <c r="M15" s="315"/>
      <c r="N15" s="189"/>
    </row>
    <row r="16" spans="1:14" ht="15.75" thickBot="1">
      <c r="A16" s="51"/>
      <c r="B16" s="185" t="s">
        <v>157</v>
      </c>
      <c r="C16" s="186" t="s">
        <v>162</v>
      </c>
      <c r="D16" s="187"/>
      <c r="E16" s="187"/>
      <c r="F16" s="187"/>
      <c r="G16" s="188"/>
      <c r="H16" s="200"/>
      <c r="I16" s="313"/>
      <c r="J16" s="313"/>
      <c r="K16" s="314"/>
      <c r="L16" s="314"/>
      <c r="M16" s="315"/>
      <c r="N16" s="189"/>
    </row>
    <row r="17" spans="1:14" ht="15.75" thickBot="1">
      <c r="A17" s="51"/>
      <c r="B17" s="190"/>
      <c r="C17" s="377" t="s">
        <v>90</v>
      </c>
      <c r="D17" s="377"/>
      <c r="E17" s="377"/>
      <c r="F17" s="330">
        <v>0.33333333333333331</v>
      </c>
      <c r="G17" s="191"/>
      <c r="H17" s="189"/>
      <c r="I17" s="196"/>
      <c r="J17" s="196"/>
      <c r="K17" s="197"/>
      <c r="L17" s="197"/>
      <c r="M17" s="198"/>
      <c r="N17" s="189"/>
    </row>
    <row r="18" spans="1:14">
      <c r="A18" s="51"/>
      <c r="B18" s="190"/>
      <c r="C18" s="377" t="s">
        <v>64</v>
      </c>
      <c r="D18" s="377"/>
      <c r="E18" s="377"/>
      <c r="F18" s="326">
        <f>SUM(F17:F17)</f>
        <v>0.33333333333333331</v>
      </c>
      <c r="G18" s="191"/>
      <c r="H18" s="189"/>
      <c r="I18" s="196"/>
      <c r="J18" s="196"/>
      <c r="K18" s="197"/>
      <c r="L18" s="197"/>
      <c r="M18" s="198"/>
      <c r="N18" s="189"/>
    </row>
    <row r="19" spans="1:14" ht="15.75" thickBot="1">
      <c r="A19" s="51"/>
      <c r="B19" s="199" t="s">
        <v>83</v>
      </c>
      <c r="C19" s="200"/>
      <c r="D19" s="200"/>
      <c r="E19" s="200"/>
      <c r="F19" s="193"/>
      <c r="G19" s="191"/>
      <c r="H19" s="189"/>
      <c r="I19" s="196"/>
      <c r="J19" s="196"/>
      <c r="K19" s="197"/>
      <c r="L19" s="197"/>
      <c r="M19" s="198"/>
      <c r="N19" s="189"/>
    </row>
    <row r="20" spans="1:14" thickBot="1">
      <c r="A20" s="51"/>
      <c r="B20" s="381" t="s">
        <v>84</v>
      </c>
      <c r="C20" s="377"/>
      <c r="D20" s="377"/>
      <c r="E20" s="377"/>
      <c r="F20" s="327">
        <v>365</v>
      </c>
      <c r="G20" s="191"/>
      <c r="H20" s="189"/>
      <c r="I20" s="196"/>
      <c r="J20" s="196"/>
      <c r="K20" s="197"/>
      <c r="L20" s="197"/>
      <c r="M20" s="198"/>
      <c r="N20" s="189"/>
    </row>
    <row r="21" spans="1:14" thickBot="1">
      <c r="A21" s="51"/>
      <c r="B21" s="381" t="s">
        <v>85</v>
      </c>
      <c r="C21" s="377"/>
      <c r="D21" s="377"/>
      <c r="E21" s="377"/>
      <c r="F21" s="328">
        <v>52</v>
      </c>
      <c r="G21" s="191"/>
      <c r="H21" s="189"/>
      <c r="I21" s="196"/>
      <c r="J21" s="196"/>
      <c r="K21" s="197"/>
      <c r="L21" s="197"/>
      <c r="M21" s="198"/>
      <c r="N21" s="189"/>
    </row>
    <row r="22" spans="1:14" ht="14.25">
      <c r="A22" s="51"/>
      <c r="B22" s="381" t="s">
        <v>86</v>
      </c>
      <c r="C22" s="377"/>
      <c r="D22" s="377"/>
      <c r="E22" s="377"/>
      <c r="F22" s="193">
        <f>F20-F21</f>
        <v>313</v>
      </c>
      <c r="G22" s="191"/>
      <c r="H22" s="189"/>
      <c r="I22" s="196"/>
      <c r="J22" s="196"/>
      <c r="K22" s="197"/>
      <c r="L22" s="197"/>
      <c r="M22" s="198"/>
      <c r="N22" s="189"/>
    </row>
    <row r="23" spans="1:14" thickBot="1">
      <c r="A23" s="51"/>
      <c r="B23" s="382" t="s">
        <v>87</v>
      </c>
      <c r="C23" s="383"/>
      <c r="D23" s="383"/>
      <c r="E23" s="383"/>
      <c r="F23" s="329">
        <f>F22/12</f>
        <v>26.083333333333332</v>
      </c>
      <c r="G23" s="207"/>
      <c r="H23" s="189"/>
      <c r="I23" s="196"/>
      <c r="J23" s="196"/>
      <c r="K23" s="197"/>
      <c r="L23" s="197"/>
      <c r="M23" s="198"/>
      <c r="N23" s="189"/>
    </row>
    <row r="24" spans="1:14">
      <c r="A24" s="51"/>
      <c r="B24" s="195"/>
      <c r="C24" s="193"/>
      <c r="D24" s="193"/>
      <c r="E24" s="193"/>
      <c r="F24" s="201"/>
      <c r="G24" s="189"/>
      <c r="H24" s="189"/>
      <c r="I24" s="196"/>
      <c r="J24" s="196"/>
      <c r="K24" s="197"/>
      <c r="L24" s="197"/>
      <c r="M24" s="198"/>
      <c r="N24" s="189"/>
    </row>
    <row r="25" spans="1:14">
      <c r="A25" s="51"/>
      <c r="B25" s="195"/>
      <c r="C25" s="202"/>
      <c r="D25" s="202"/>
      <c r="E25" s="202"/>
      <c r="F25" s="202"/>
      <c r="G25" s="192"/>
      <c r="H25" s="189"/>
      <c r="I25" s="189"/>
      <c r="J25" s="189"/>
      <c r="K25" s="189"/>
      <c r="L25" s="189"/>
      <c r="M25" s="189"/>
      <c r="N25" s="189"/>
    </row>
    <row r="26" spans="1:14">
      <c r="B26" s="195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</row>
    <row r="27" spans="1:14">
      <c r="A27" s="203" t="s">
        <v>163</v>
      </c>
      <c r="B27" s="196"/>
      <c r="C27" s="196"/>
      <c r="D27" s="197"/>
      <c r="E27" s="197"/>
      <c r="F27" s="198"/>
    </row>
    <row r="28" spans="1:14" ht="14.25">
      <c r="A28" s="189"/>
      <c r="B28" s="196"/>
      <c r="C28" s="196"/>
      <c r="D28" s="197"/>
      <c r="E28" s="197"/>
      <c r="F28" s="198"/>
    </row>
    <row r="29" spans="1:14" ht="13.9" customHeight="1">
      <c r="A29" s="376" t="s">
        <v>164</v>
      </c>
      <c r="B29" s="376"/>
      <c r="C29" s="376"/>
      <c r="D29" s="376"/>
      <c r="E29" s="376"/>
      <c r="F29" s="376"/>
      <c r="G29" s="376"/>
    </row>
    <row r="30" spans="1:14" ht="14.25">
      <c r="A30" s="376"/>
      <c r="B30" s="376"/>
      <c r="C30" s="376"/>
      <c r="D30" s="376"/>
      <c r="E30" s="376"/>
      <c r="F30" s="376"/>
      <c r="G30" s="376"/>
    </row>
    <row r="31" spans="1:14" ht="13.9" customHeight="1">
      <c r="A31" s="376" t="s">
        <v>165</v>
      </c>
      <c r="B31" s="376"/>
      <c r="C31" s="376"/>
      <c r="D31" s="376"/>
      <c r="E31" s="376"/>
      <c r="F31" s="376"/>
      <c r="G31" s="376"/>
    </row>
    <row r="32" spans="1:14" ht="14.25">
      <c r="A32" s="376"/>
      <c r="B32" s="376"/>
      <c r="C32" s="376"/>
      <c r="D32" s="376"/>
      <c r="E32" s="376"/>
      <c r="F32" s="376"/>
      <c r="G32" s="376"/>
    </row>
    <row r="33" spans="1:7" ht="14.25">
      <c r="A33" s="376"/>
      <c r="B33" s="376"/>
      <c r="C33" s="376"/>
      <c r="D33" s="376"/>
      <c r="E33" s="376"/>
      <c r="F33" s="376"/>
      <c r="G33" s="376"/>
    </row>
    <row r="34" spans="1:7" ht="14.25">
      <c r="A34" s="376"/>
      <c r="B34" s="376"/>
      <c r="C34" s="376"/>
      <c r="D34" s="376"/>
      <c r="E34" s="376"/>
      <c r="F34" s="376"/>
      <c r="G34" s="376"/>
    </row>
  </sheetData>
  <mergeCells count="21">
    <mergeCell ref="B4:F4"/>
    <mergeCell ref="B8:C8"/>
    <mergeCell ref="B9:C9"/>
    <mergeCell ref="B10:C10"/>
    <mergeCell ref="B11:E11"/>
    <mergeCell ref="D8:F8"/>
    <mergeCell ref="D9:F9"/>
    <mergeCell ref="D10:F10"/>
    <mergeCell ref="A29:G30"/>
    <mergeCell ref="A31:G32"/>
    <mergeCell ref="A33:G34"/>
    <mergeCell ref="C18:E18"/>
    <mergeCell ref="I12:M12"/>
    <mergeCell ref="C17:E17"/>
    <mergeCell ref="C12:E12"/>
    <mergeCell ref="C13:E13"/>
    <mergeCell ref="C14:E14"/>
    <mergeCell ref="B20:E20"/>
    <mergeCell ref="B21:E21"/>
    <mergeCell ref="B22:E22"/>
    <mergeCell ref="B23:E2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7"/>
  <sheetViews>
    <sheetView showGridLines="0" topLeftCell="A136" zoomScale="85" zoomScaleNormal="85" workbookViewId="0">
      <selection activeCell="C136" sqref="C136"/>
    </sheetView>
  </sheetViews>
  <sheetFormatPr defaultColWidth="8.69921875" defaultRowHeight="12.75"/>
  <cols>
    <col min="1" max="1" width="3.59765625" style="3" bestFit="1" customWidth="1"/>
    <col min="2" max="2" width="5" style="3" customWidth="1"/>
    <col min="3" max="3" width="30.5" style="3" customWidth="1"/>
    <col min="4" max="5" width="11.59765625" style="3" customWidth="1"/>
    <col min="6" max="6" width="10.59765625" style="3" bestFit="1" customWidth="1"/>
    <col min="7" max="7" width="2.3984375" style="3" hidden="1" customWidth="1"/>
    <col min="8" max="8" width="2.19921875" style="3" hidden="1" customWidth="1"/>
    <col min="9" max="9" width="49.5" style="3" bestFit="1" customWidth="1"/>
    <col min="10" max="10" width="8.296875" style="3" bestFit="1" customWidth="1"/>
    <col min="11" max="16384" width="8.69921875" style="3"/>
  </cols>
  <sheetData>
    <row r="1" spans="1:9" ht="18">
      <c r="B1" s="208"/>
    </row>
    <row r="2" spans="1:9" ht="18">
      <c r="B2" s="19" t="s">
        <v>158</v>
      </c>
    </row>
    <row r="3" spans="1:9" ht="18">
      <c r="B3" s="4"/>
    </row>
    <row r="4" spans="1:9" ht="15.75">
      <c r="A4" s="20"/>
      <c r="B4" s="21" t="s">
        <v>159</v>
      </c>
      <c r="E4" s="5"/>
      <c r="I4" s="44"/>
    </row>
    <row r="5" spans="1:9" ht="15.75">
      <c r="A5" s="20"/>
      <c r="B5" s="414"/>
      <c r="C5" s="414"/>
      <c r="D5" s="414"/>
      <c r="E5" s="414"/>
      <c r="I5" s="44"/>
    </row>
    <row r="6" spans="1:9" ht="15.75">
      <c r="A6" s="20"/>
      <c r="B6" s="415" t="s">
        <v>136</v>
      </c>
      <c r="C6" s="415"/>
      <c r="D6" s="415"/>
      <c r="E6" s="415"/>
      <c r="I6" s="44"/>
    </row>
    <row r="7" spans="1:9" ht="15.75">
      <c r="A7" s="20"/>
      <c r="B7" s="421" t="s">
        <v>211</v>
      </c>
      <c r="C7" s="421"/>
      <c r="D7" s="421"/>
      <c r="E7" s="421"/>
      <c r="F7" s="421"/>
      <c r="I7" s="44"/>
    </row>
    <row r="8" spans="1:9" ht="15.75">
      <c r="A8" s="20"/>
      <c r="B8" s="290">
        <v>1</v>
      </c>
      <c r="C8" s="304" t="s">
        <v>137</v>
      </c>
      <c r="D8" s="411" t="s">
        <v>217</v>
      </c>
      <c r="E8" s="412"/>
      <c r="F8" s="413"/>
      <c r="I8" s="44"/>
    </row>
    <row r="9" spans="1:9" ht="21" customHeight="1">
      <c r="A9" s="20"/>
      <c r="B9" s="290">
        <v>2</v>
      </c>
      <c r="C9" s="287" t="s">
        <v>138</v>
      </c>
      <c r="D9" s="422" t="s">
        <v>227</v>
      </c>
      <c r="E9" s="422"/>
      <c r="F9" s="422"/>
      <c r="I9" s="44"/>
    </row>
    <row r="10" spans="1:9" ht="15.75">
      <c r="A10" s="20"/>
      <c r="B10" s="298">
        <v>3</v>
      </c>
      <c r="C10" s="287" t="s">
        <v>139</v>
      </c>
      <c r="D10" s="416">
        <v>1534</v>
      </c>
      <c r="E10" s="416"/>
      <c r="F10" s="416"/>
      <c r="I10" s="44"/>
    </row>
    <row r="11" spans="1:9" ht="15.75">
      <c r="A11" s="20"/>
      <c r="B11" s="298">
        <v>4</v>
      </c>
      <c r="C11" s="287" t="s">
        <v>140</v>
      </c>
      <c r="D11" s="417" t="str">
        <f>D8</f>
        <v>ASSISTENTE ADMINISTRATIVO</v>
      </c>
      <c r="E11" s="417"/>
      <c r="F11" s="417"/>
      <c r="I11" s="44"/>
    </row>
    <row r="12" spans="1:9" ht="15.75">
      <c r="A12" s="20"/>
      <c r="B12" s="298">
        <v>5</v>
      </c>
      <c r="C12" s="287" t="s">
        <v>141</v>
      </c>
      <c r="D12" s="397">
        <f>D19</f>
        <v>44958</v>
      </c>
      <c r="E12" s="398"/>
      <c r="F12" s="398"/>
      <c r="I12" s="44"/>
    </row>
    <row r="13" spans="1:9" ht="15.75">
      <c r="A13" s="20"/>
      <c r="B13" s="305"/>
      <c r="C13" s="306"/>
      <c r="D13" s="307"/>
      <c r="E13" s="308"/>
      <c r="F13" s="308"/>
      <c r="I13" s="44"/>
    </row>
    <row r="14" spans="1:9" ht="15.75">
      <c r="A14" s="20"/>
      <c r="B14" s="418" t="s">
        <v>212</v>
      </c>
      <c r="C14" s="419"/>
      <c r="D14" s="419"/>
      <c r="E14" s="419"/>
      <c r="F14" s="420"/>
      <c r="I14" s="44"/>
    </row>
    <row r="15" spans="1:9" ht="15.75">
      <c r="A15" s="20"/>
      <c r="B15" s="290">
        <v>1</v>
      </c>
      <c r="C15" s="304" t="s">
        <v>137</v>
      </c>
      <c r="D15" s="411" t="s">
        <v>218</v>
      </c>
      <c r="E15" s="412"/>
      <c r="F15" s="413"/>
      <c r="I15" s="44"/>
    </row>
    <row r="16" spans="1:9" ht="28.5">
      <c r="A16" s="20"/>
      <c r="B16" s="290">
        <v>2</v>
      </c>
      <c r="C16" s="287" t="s">
        <v>138</v>
      </c>
      <c r="D16" s="399" t="s">
        <v>228</v>
      </c>
      <c r="E16" s="400"/>
      <c r="F16" s="401"/>
      <c r="I16" s="44"/>
    </row>
    <row r="17" spans="1:9" ht="15.75">
      <c r="A17" s="20"/>
      <c r="B17" s="298">
        <v>3</v>
      </c>
      <c r="C17" s="287" t="s">
        <v>139</v>
      </c>
      <c r="D17" s="402">
        <v>1635</v>
      </c>
      <c r="E17" s="403"/>
      <c r="F17" s="404"/>
      <c r="I17" s="44"/>
    </row>
    <row r="18" spans="1:9" ht="15.75">
      <c r="A18" s="20"/>
      <c r="B18" s="298">
        <v>4</v>
      </c>
      <c r="C18" s="287" t="s">
        <v>140</v>
      </c>
      <c r="D18" s="405" t="str">
        <f>D15</f>
        <v>ENCARREGADO</v>
      </c>
      <c r="E18" s="406"/>
      <c r="F18" s="407"/>
      <c r="I18" s="44"/>
    </row>
    <row r="19" spans="1:9" ht="15.75">
      <c r="A19" s="20"/>
      <c r="B19" s="298">
        <v>5</v>
      </c>
      <c r="C19" s="287" t="s">
        <v>141</v>
      </c>
      <c r="D19" s="397">
        <f>D26</f>
        <v>44958</v>
      </c>
      <c r="E19" s="398"/>
      <c r="F19" s="398"/>
      <c r="I19" s="44"/>
    </row>
    <row r="20" spans="1:9" ht="15.75">
      <c r="A20" s="20"/>
      <c r="B20" s="296"/>
      <c r="C20" s="288"/>
      <c r="D20" s="363"/>
      <c r="E20" s="363"/>
      <c r="F20" s="363"/>
      <c r="I20" s="44"/>
    </row>
    <row r="21" spans="1:9" ht="15.75">
      <c r="A21" s="20"/>
      <c r="B21" s="418" t="s">
        <v>213</v>
      </c>
      <c r="C21" s="419"/>
      <c r="D21" s="419"/>
      <c r="E21" s="419"/>
      <c r="F21" s="420"/>
      <c r="I21" s="44"/>
    </row>
    <row r="22" spans="1:9" ht="15.75">
      <c r="A22" s="20"/>
      <c r="B22" s="290">
        <v>1</v>
      </c>
      <c r="C22" s="304" t="s">
        <v>137</v>
      </c>
      <c r="D22" s="411" t="s">
        <v>219</v>
      </c>
      <c r="E22" s="412"/>
      <c r="F22" s="413"/>
      <c r="I22" s="44"/>
    </row>
    <row r="23" spans="1:9" ht="28.5">
      <c r="A23" s="20"/>
      <c r="B23" s="290">
        <v>2</v>
      </c>
      <c r="C23" s="287" t="s">
        <v>138</v>
      </c>
      <c r="D23" s="399" t="s">
        <v>229</v>
      </c>
      <c r="E23" s="400"/>
      <c r="F23" s="401"/>
      <c r="I23" s="44"/>
    </row>
    <row r="24" spans="1:9" ht="15.75">
      <c r="A24" s="20"/>
      <c r="B24" s="298">
        <v>3</v>
      </c>
      <c r="C24" s="287" t="s">
        <v>139</v>
      </c>
      <c r="D24" s="402">
        <v>2006</v>
      </c>
      <c r="E24" s="403"/>
      <c r="F24" s="404"/>
      <c r="I24" s="44"/>
    </row>
    <row r="25" spans="1:9" ht="15.75">
      <c r="A25" s="20"/>
      <c r="B25" s="298">
        <v>4</v>
      </c>
      <c r="C25" s="287" t="s">
        <v>140</v>
      </c>
      <c r="D25" s="405" t="str">
        <f>D22</f>
        <v>MERENDEIRA</v>
      </c>
      <c r="E25" s="406"/>
      <c r="F25" s="407"/>
      <c r="I25" s="44"/>
    </row>
    <row r="26" spans="1:9" ht="15.75">
      <c r="A26" s="20"/>
      <c r="B26" s="298">
        <v>5</v>
      </c>
      <c r="C26" s="287" t="s">
        <v>141</v>
      </c>
      <c r="D26" s="397">
        <f>D33</f>
        <v>44958</v>
      </c>
      <c r="E26" s="397"/>
      <c r="F26" s="397"/>
      <c r="I26" s="44"/>
    </row>
    <row r="27" spans="1:9" ht="15.75">
      <c r="A27" s="20"/>
      <c r="B27" s="296"/>
      <c r="C27" s="288"/>
      <c r="D27" s="363"/>
      <c r="E27" s="363"/>
      <c r="F27" s="363"/>
      <c r="I27" s="44"/>
    </row>
    <row r="28" spans="1:9" ht="15.75">
      <c r="A28" s="20"/>
      <c r="B28" s="408" t="s">
        <v>214</v>
      </c>
      <c r="C28" s="409"/>
      <c r="D28" s="409"/>
      <c r="E28" s="409"/>
      <c r="F28" s="410"/>
      <c r="I28" s="44"/>
    </row>
    <row r="29" spans="1:9" ht="15.75">
      <c r="A29" s="20"/>
      <c r="B29" s="290">
        <v>1</v>
      </c>
      <c r="C29" s="304" t="s">
        <v>137</v>
      </c>
      <c r="D29" s="411" t="s">
        <v>220</v>
      </c>
      <c r="E29" s="412"/>
      <c r="F29" s="413"/>
      <c r="I29" s="44"/>
    </row>
    <row r="30" spans="1:9" ht="28.5">
      <c r="A30" s="20"/>
      <c r="B30" s="290">
        <v>2</v>
      </c>
      <c r="C30" s="287" t="s">
        <v>138</v>
      </c>
      <c r="D30" s="399" t="s">
        <v>230</v>
      </c>
      <c r="E30" s="400"/>
      <c r="F30" s="401"/>
      <c r="I30" s="44"/>
    </row>
    <row r="31" spans="1:9" ht="15.75">
      <c r="A31" s="20"/>
      <c r="B31" s="298">
        <v>3</v>
      </c>
      <c r="C31" s="287" t="s">
        <v>139</v>
      </c>
      <c r="D31" s="402">
        <v>2186</v>
      </c>
      <c r="E31" s="403"/>
      <c r="F31" s="404"/>
      <c r="I31" s="44"/>
    </row>
    <row r="32" spans="1:9" ht="15.75">
      <c r="A32" s="20"/>
      <c r="B32" s="298">
        <v>4</v>
      </c>
      <c r="C32" s="287" t="s">
        <v>140</v>
      </c>
      <c r="D32" s="405" t="str">
        <f>D29</f>
        <v>INSTRUTOR DE ARTEZANATO</v>
      </c>
      <c r="E32" s="406"/>
      <c r="F32" s="407"/>
      <c r="I32" s="44"/>
    </row>
    <row r="33" spans="1:9" ht="15.75">
      <c r="A33" s="20"/>
      <c r="B33" s="298">
        <v>5</v>
      </c>
      <c r="C33" s="287" t="s">
        <v>141</v>
      </c>
      <c r="D33" s="397">
        <v>44958</v>
      </c>
      <c r="E33" s="398"/>
      <c r="F33" s="398"/>
      <c r="I33" s="44"/>
    </row>
    <row r="34" spans="1:9" ht="15.75">
      <c r="A34" s="20"/>
      <c r="B34" s="296"/>
      <c r="C34" s="288"/>
      <c r="D34" s="363"/>
      <c r="E34" s="363"/>
      <c r="F34" s="363"/>
      <c r="I34" s="44"/>
    </row>
    <row r="35" spans="1:9" ht="15.6" customHeight="1">
      <c r="A35" s="20"/>
      <c r="B35" s="396" t="s">
        <v>142</v>
      </c>
      <c r="C35" s="396"/>
      <c r="D35" s="396"/>
      <c r="E35" s="396"/>
      <c r="F35" s="396"/>
      <c r="I35" s="44"/>
    </row>
    <row r="36" spans="1:9" ht="15.6" customHeight="1" thickBot="1">
      <c r="A36" s="20"/>
      <c r="B36" s="395" t="s">
        <v>143</v>
      </c>
      <c r="C36" s="395"/>
      <c r="D36" s="395"/>
      <c r="E36" s="395"/>
      <c r="F36" s="395"/>
      <c r="I36" s="44"/>
    </row>
    <row r="37" spans="1:9">
      <c r="B37" s="22" t="s">
        <v>221</v>
      </c>
      <c r="C37" s="23" t="str">
        <f>D8</f>
        <v>ASSISTENTE ADMINISTRATIVO</v>
      </c>
      <c r="D37" s="7"/>
      <c r="E37" s="8"/>
      <c r="F37" s="9"/>
    </row>
    <row r="38" spans="1:9">
      <c r="A38" s="51"/>
      <c r="B38" s="10"/>
      <c r="C38" s="2" t="s">
        <v>23</v>
      </c>
      <c r="D38" s="49">
        <v>1</v>
      </c>
      <c r="F38" s="12"/>
    </row>
    <row r="39" spans="1:9">
      <c r="A39" s="51"/>
      <c r="B39" s="10"/>
      <c r="C39" s="2" t="s">
        <v>76</v>
      </c>
      <c r="D39" s="49"/>
      <c r="F39" s="12"/>
    </row>
    <row r="40" spans="1:9" ht="13.5" thickBot="1">
      <c r="A40" s="51"/>
      <c r="B40" s="10"/>
      <c r="C40" s="2" t="s">
        <v>6</v>
      </c>
      <c r="D40" s="50">
        <v>1</v>
      </c>
      <c r="F40" s="12"/>
      <c r="G40" s="13"/>
    </row>
    <row r="41" spans="1:9" ht="14.25" customHeight="1" thickBot="1">
      <c r="A41" s="51"/>
      <c r="B41" s="10"/>
      <c r="C41" s="2" t="s">
        <v>1</v>
      </c>
      <c r="D41" s="24">
        <v>1778</v>
      </c>
      <c r="E41" s="25" t="s">
        <v>172</v>
      </c>
      <c r="F41" s="331">
        <v>1302</v>
      </c>
      <c r="G41" s="14"/>
    </row>
    <row r="42" spans="1:9" ht="13.5" thickBot="1">
      <c r="A42" s="51"/>
      <c r="B42" s="10"/>
      <c r="C42" s="2" t="s">
        <v>2</v>
      </c>
      <c r="D42" s="26">
        <v>44</v>
      </c>
      <c r="E42" s="28"/>
      <c r="F42" s="36"/>
    </row>
    <row r="43" spans="1:9">
      <c r="A43" s="51"/>
      <c r="B43" s="10"/>
      <c r="C43" s="2" t="s">
        <v>5</v>
      </c>
      <c r="D43" s="27">
        <f>D42/6*30</f>
        <v>220</v>
      </c>
      <c r="E43" s="27"/>
      <c r="F43" s="36"/>
    </row>
    <row r="44" spans="1:9" ht="13.5" thickBot="1">
      <c r="A44" s="51"/>
      <c r="B44" s="10"/>
      <c r="C44" s="28"/>
      <c r="D44" s="29" t="s">
        <v>3</v>
      </c>
      <c r="E44" s="30" t="s">
        <v>4</v>
      </c>
      <c r="F44" s="31" t="s">
        <v>0</v>
      </c>
      <c r="G44" s="13"/>
    </row>
    <row r="45" spans="1:9" ht="13.5" thickBot="1">
      <c r="A45" s="51"/>
      <c r="B45" s="10"/>
      <c r="C45" s="2" t="s">
        <v>12</v>
      </c>
      <c r="D45" s="332">
        <v>0</v>
      </c>
      <c r="E45" s="27">
        <f>D41/D43*2</f>
        <v>16.163636363636364</v>
      </c>
      <c r="F45" s="32">
        <f>D45*E45</f>
        <v>0</v>
      </c>
      <c r="G45" s="14"/>
    </row>
    <row r="46" spans="1:9" ht="13.5" thickBot="1">
      <c r="A46" s="51"/>
      <c r="B46" s="10"/>
      <c r="C46" s="2" t="s">
        <v>19</v>
      </c>
      <c r="D46" s="333"/>
      <c r="E46" s="33">
        <f>D41/D43*1.5</f>
        <v>12.122727272727273</v>
      </c>
      <c r="F46" s="32">
        <f>D46*E46</f>
        <v>0</v>
      </c>
      <c r="G46" s="14"/>
    </row>
    <row r="47" spans="1:9" ht="13.5" thickBot="1">
      <c r="A47" s="51"/>
      <c r="B47" s="10"/>
      <c r="C47" s="2" t="s">
        <v>183</v>
      </c>
      <c r="D47" s="347"/>
      <c r="E47" s="33"/>
      <c r="F47" s="32"/>
      <c r="G47" s="14"/>
    </row>
    <row r="48" spans="1:9" ht="13.5" thickBot="1">
      <c r="A48" s="51"/>
      <c r="B48" s="10"/>
      <c r="C48" s="2" t="s">
        <v>27</v>
      </c>
      <c r="D48" s="334">
        <v>0</v>
      </c>
      <c r="E48" s="28"/>
      <c r="F48" s="34">
        <f>D48*F41</f>
        <v>0</v>
      </c>
      <c r="G48" s="14"/>
    </row>
    <row r="49" spans="1:7">
      <c r="A49" s="51"/>
      <c r="B49" s="10"/>
      <c r="E49" s="2" t="s">
        <v>9</v>
      </c>
      <c r="F49" s="34">
        <f>D41+F45+F46+F48</f>
        <v>1778</v>
      </c>
      <c r="G49" s="14"/>
    </row>
    <row r="50" spans="1:7">
      <c r="A50" s="51"/>
      <c r="B50" s="10"/>
      <c r="C50" s="2" t="s">
        <v>20</v>
      </c>
      <c r="D50" s="35">
        <f>'Encargos Sociais'!D42</f>
        <v>0.71110000000000007</v>
      </c>
      <c r="E50" s="28"/>
      <c r="F50" s="34">
        <f>D50*F49</f>
        <v>1264.3358000000001</v>
      </c>
      <c r="G50" s="14"/>
    </row>
    <row r="51" spans="1:7">
      <c r="A51" s="51"/>
      <c r="B51" s="10"/>
      <c r="E51" s="2" t="s">
        <v>10</v>
      </c>
      <c r="F51" s="34">
        <f>F49+F50</f>
        <v>3042.3357999999998</v>
      </c>
      <c r="G51" s="14"/>
    </row>
    <row r="52" spans="1:7" ht="18" customHeight="1">
      <c r="A52" s="51"/>
      <c r="B52" s="10"/>
      <c r="C52" s="2" t="s">
        <v>174</v>
      </c>
      <c r="D52" s="365">
        <v>4</v>
      </c>
      <c r="E52" s="2"/>
      <c r="F52" s="34">
        <f>D52*((30-6)*4)-(D41*6%)</f>
        <v>277.32</v>
      </c>
      <c r="G52" s="14"/>
    </row>
    <row r="53" spans="1:7" ht="14.25" customHeight="1">
      <c r="A53" s="51"/>
      <c r="B53" s="10"/>
      <c r="C53" s="2" t="s">
        <v>204</v>
      </c>
      <c r="D53" s="365">
        <v>441.2</v>
      </c>
      <c r="E53" s="2"/>
      <c r="F53" s="34">
        <f>D53</f>
        <v>441.2</v>
      </c>
      <c r="G53" s="14"/>
    </row>
    <row r="54" spans="1:7" ht="14.25" customHeight="1">
      <c r="A54" s="51"/>
      <c r="B54" s="10"/>
      <c r="C54" s="2" t="s">
        <v>173</v>
      </c>
      <c r="D54" s="365">
        <v>75.5</v>
      </c>
      <c r="E54" s="28"/>
      <c r="F54" s="32">
        <f>D54</f>
        <v>75.5</v>
      </c>
      <c r="G54" s="17"/>
    </row>
    <row r="55" spans="1:7" ht="14.25" customHeight="1">
      <c r="A55" s="51"/>
      <c r="B55" s="10"/>
      <c r="C55" s="2" t="s">
        <v>205</v>
      </c>
      <c r="D55" s="365">
        <v>9.5299999999999994</v>
      </c>
      <c r="E55" s="28"/>
      <c r="F55" s="32">
        <v>9.5299999999999994</v>
      </c>
      <c r="G55" s="17"/>
    </row>
    <row r="56" spans="1:7" ht="14.25" customHeight="1">
      <c r="A56" s="51"/>
      <c r="B56" s="10"/>
      <c r="C56" s="2" t="s">
        <v>208</v>
      </c>
      <c r="D56" s="365">
        <v>25</v>
      </c>
      <c r="E56" s="28"/>
      <c r="F56" s="32">
        <f>D56</f>
        <v>25</v>
      </c>
      <c r="G56" s="17"/>
    </row>
    <row r="57" spans="1:7" ht="15" customHeight="1">
      <c r="A57" s="51"/>
      <c r="B57" s="10"/>
      <c r="C57" s="2" t="s">
        <v>206</v>
      </c>
      <c r="D57" s="365">
        <v>25</v>
      </c>
      <c r="E57" s="28"/>
      <c r="F57" s="32">
        <f>D57</f>
        <v>25</v>
      </c>
    </row>
    <row r="58" spans="1:7" ht="15" customHeight="1">
      <c r="A58" s="51"/>
      <c r="B58" s="10"/>
      <c r="C58" s="2" t="s">
        <v>207</v>
      </c>
      <c r="D58" s="365">
        <v>441.2</v>
      </c>
      <c r="E58" s="28"/>
      <c r="F58" s="32">
        <f>D58/12</f>
        <v>36.766666666666666</v>
      </c>
    </row>
    <row r="59" spans="1:7" ht="13.5" thickBot="1">
      <c r="A59" s="51"/>
      <c r="B59" s="10"/>
      <c r="D59" s="11"/>
      <c r="E59" s="2" t="s">
        <v>77</v>
      </c>
      <c r="F59" s="34">
        <f>SUM(F51:F58)</f>
        <v>3932.6524666666669</v>
      </c>
    </row>
    <row r="60" spans="1:7" ht="15" customHeight="1" thickBot="1">
      <c r="A60" s="51"/>
      <c r="B60" s="15"/>
      <c r="C60" s="16"/>
      <c r="D60" s="16"/>
      <c r="E60" s="37" t="s">
        <v>11</v>
      </c>
      <c r="F60" s="38">
        <f>D40*F59</f>
        <v>3932.6524666666669</v>
      </c>
    </row>
    <row r="61" spans="1:7" ht="13.5" thickBot="1">
      <c r="G61" s="6"/>
    </row>
    <row r="62" spans="1:7">
      <c r="A62" s="51"/>
      <c r="B62" s="22" t="s">
        <v>222</v>
      </c>
      <c r="C62" s="23" t="str">
        <f>D15</f>
        <v>ENCARREGADO</v>
      </c>
      <c r="D62" s="39"/>
      <c r="E62" s="39"/>
      <c r="F62" s="40"/>
    </row>
    <row r="63" spans="1:7">
      <c r="A63" s="51"/>
      <c r="B63" s="41"/>
      <c r="C63" s="2" t="s">
        <v>23</v>
      </c>
      <c r="D63" s="339">
        <v>1</v>
      </c>
      <c r="E63" s="28"/>
      <c r="F63" s="36"/>
      <c r="G63" s="14"/>
    </row>
    <row r="64" spans="1:7" ht="14.25" customHeight="1">
      <c r="A64" s="51"/>
      <c r="B64" s="41"/>
      <c r="C64" s="2" t="s">
        <v>25</v>
      </c>
      <c r="D64" s="340">
        <f>Dimensionamento!M16-Dimensionamento!I16</f>
        <v>0</v>
      </c>
      <c r="E64" s="28"/>
      <c r="F64" s="36"/>
    </row>
    <row r="65" spans="1:7" ht="13.5" thickBot="1">
      <c r="A65" s="51"/>
      <c r="B65" s="41"/>
      <c r="C65" s="2" t="s">
        <v>6</v>
      </c>
      <c r="D65" s="339">
        <v>1</v>
      </c>
      <c r="E65" s="28"/>
      <c r="F65" s="36"/>
    </row>
    <row r="66" spans="1:7" ht="13.5" thickBot="1">
      <c r="A66" s="51"/>
      <c r="B66" s="41"/>
      <c r="C66" s="2" t="s">
        <v>1</v>
      </c>
      <c r="D66" s="349">
        <v>1892</v>
      </c>
      <c r="E66" s="42" t="s">
        <v>172</v>
      </c>
      <c r="F66" s="331">
        <v>1302</v>
      </c>
      <c r="G66" s="13"/>
    </row>
    <row r="67" spans="1:7">
      <c r="A67" s="51"/>
      <c r="B67" s="41"/>
      <c r="C67" s="2" t="s">
        <v>2</v>
      </c>
      <c r="D67" s="350">
        <v>44</v>
      </c>
      <c r="E67" s="28"/>
      <c r="F67" s="36"/>
      <c r="G67" s="14"/>
    </row>
    <row r="68" spans="1:7">
      <c r="A68" s="51"/>
      <c r="B68" s="41"/>
      <c r="C68" s="2" t="s">
        <v>5</v>
      </c>
      <c r="D68" s="341">
        <f>D67/6*30</f>
        <v>220</v>
      </c>
      <c r="E68" s="27"/>
      <c r="F68" s="36"/>
      <c r="G68" s="14"/>
    </row>
    <row r="69" spans="1:7" ht="13.5" thickBot="1">
      <c r="A69" s="51"/>
      <c r="B69" s="41"/>
      <c r="C69" s="28"/>
      <c r="D69" s="29" t="s">
        <v>3</v>
      </c>
      <c r="E69" s="30" t="s">
        <v>4</v>
      </c>
      <c r="F69" s="31" t="s">
        <v>0</v>
      </c>
      <c r="G69" s="14"/>
    </row>
    <row r="70" spans="1:7" ht="13.5" thickBot="1">
      <c r="A70" s="51"/>
      <c r="B70" s="10"/>
      <c r="C70" s="2" t="s">
        <v>12</v>
      </c>
      <c r="D70" s="336">
        <v>0</v>
      </c>
      <c r="E70" s="27">
        <f>D66/D68*2</f>
        <v>17.2</v>
      </c>
      <c r="F70" s="32">
        <f>D70*E70</f>
        <v>0</v>
      </c>
      <c r="G70" s="14"/>
    </row>
    <row r="71" spans="1:7" ht="13.5" thickBot="1">
      <c r="A71" s="51"/>
      <c r="B71" s="10"/>
      <c r="C71" s="2" t="s">
        <v>19</v>
      </c>
      <c r="D71" s="336">
        <v>0</v>
      </c>
      <c r="E71" s="33">
        <f>D66/D68*1.5</f>
        <v>12.899999999999999</v>
      </c>
      <c r="F71" s="32">
        <f>D71*E71</f>
        <v>0</v>
      </c>
      <c r="G71" s="14"/>
    </row>
    <row r="72" spans="1:7" ht="13.5" thickBot="1">
      <c r="A72" s="51"/>
      <c r="B72" s="10"/>
      <c r="C72" s="2" t="s">
        <v>21</v>
      </c>
      <c r="D72" s="337"/>
      <c r="E72" s="33">
        <f>D66/D68*0.2</f>
        <v>1.72</v>
      </c>
      <c r="F72" s="34">
        <f>D72*D66</f>
        <v>0</v>
      </c>
      <c r="G72" s="14"/>
    </row>
    <row r="73" spans="1:7" ht="13.5" thickBot="1">
      <c r="A73" s="51"/>
      <c r="B73" s="10"/>
      <c r="C73" s="2" t="s">
        <v>26</v>
      </c>
      <c r="D73" s="338">
        <v>0</v>
      </c>
      <c r="E73" s="28"/>
      <c r="F73" s="34">
        <f>D73*F66</f>
        <v>0</v>
      </c>
      <c r="G73" s="14"/>
    </row>
    <row r="74" spans="1:7">
      <c r="A74" s="51"/>
      <c r="B74" s="10"/>
      <c r="C74" s="2" t="s">
        <v>203</v>
      </c>
      <c r="D74" s="365">
        <v>0</v>
      </c>
      <c r="E74" s="28"/>
      <c r="F74" s="365">
        <v>66.78</v>
      </c>
      <c r="G74" s="14"/>
    </row>
    <row r="75" spans="1:7">
      <c r="A75" s="51"/>
      <c r="B75" s="10"/>
      <c r="C75" s="28"/>
      <c r="D75" s="28"/>
      <c r="E75" s="2" t="s">
        <v>9</v>
      </c>
      <c r="F75" s="34">
        <f>D66+F70+F71+F72+F73+F74</f>
        <v>1958.78</v>
      </c>
      <c r="G75" s="14"/>
    </row>
    <row r="76" spans="1:7">
      <c r="A76" s="51"/>
      <c r="B76" s="10"/>
      <c r="C76" s="2" t="s">
        <v>20</v>
      </c>
      <c r="D76" s="43">
        <f>'Encargos Sociais'!D42</f>
        <v>0.71110000000000007</v>
      </c>
      <c r="E76" s="28"/>
      <c r="F76" s="34">
        <f>D76*F75</f>
        <v>1392.8884580000001</v>
      </c>
      <c r="G76" s="14"/>
    </row>
    <row r="77" spans="1:7">
      <c r="A77" s="51"/>
      <c r="B77" s="10"/>
      <c r="C77" s="28"/>
      <c r="D77" s="28"/>
      <c r="E77" s="2" t="s">
        <v>10</v>
      </c>
      <c r="F77" s="34">
        <f>F75+F76</f>
        <v>3351.6684580000001</v>
      </c>
      <c r="G77" s="17"/>
    </row>
    <row r="78" spans="1:7">
      <c r="A78" s="51"/>
      <c r="B78" s="10"/>
      <c r="C78" s="2" t="s">
        <v>174</v>
      </c>
      <c r="D78" s="365">
        <v>4</v>
      </c>
      <c r="E78" s="2"/>
      <c r="F78" s="34">
        <f>D78*((30-6)*4)-(D66*6%)</f>
        <v>270.48</v>
      </c>
    </row>
    <row r="79" spans="1:7">
      <c r="A79" s="51"/>
      <c r="B79" s="10"/>
      <c r="C79" s="2" t="s">
        <v>204</v>
      </c>
      <c r="D79" s="365">
        <v>441.2</v>
      </c>
      <c r="E79" s="2"/>
      <c r="F79" s="34">
        <f>D79</f>
        <v>441.2</v>
      </c>
    </row>
    <row r="80" spans="1:7" ht="14.25" customHeight="1">
      <c r="A80" s="51"/>
      <c r="B80" s="10"/>
      <c r="C80" s="2" t="s">
        <v>205</v>
      </c>
      <c r="D80" s="365">
        <v>9.5299999999999994</v>
      </c>
      <c r="E80" s="28"/>
      <c r="F80" s="32">
        <v>9.5299999999999994</v>
      </c>
      <c r="G80" s="17"/>
    </row>
    <row r="81" spans="1:7">
      <c r="A81" s="51"/>
      <c r="B81" s="10"/>
      <c r="C81" s="2" t="s">
        <v>173</v>
      </c>
      <c r="D81" s="365">
        <v>75.5</v>
      </c>
      <c r="E81" s="28"/>
      <c r="F81" s="32">
        <f>D81</f>
        <v>75.5</v>
      </c>
    </row>
    <row r="82" spans="1:7">
      <c r="A82" s="51"/>
      <c r="B82" s="10"/>
      <c r="C82" s="2" t="s">
        <v>208</v>
      </c>
      <c r="D82" s="365">
        <v>25</v>
      </c>
      <c r="E82" s="28"/>
      <c r="F82" s="32">
        <f>D82</f>
        <v>25</v>
      </c>
    </row>
    <row r="83" spans="1:7">
      <c r="A83" s="51"/>
      <c r="B83" s="10"/>
      <c r="C83" s="2" t="s">
        <v>206</v>
      </c>
      <c r="D83" s="365">
        <v>25</v>
      </c>
      <c r="E83" s="28"/>
      <c r="F83" s="32">
        <f>D83</f>
        <v>25</v>
      </c>
    </row>
    <row r="84" spans="1:7">
      <c r="A84" s="51"/>
      <c r="B84" s="10"/>
      <c r="C84" s="2" t="s">
        <v>207</v>
      </c>
      <c r="D84" s="365">
        <v>441.2</v>
      </c>
      <c r="E84" s="28"/>
      <c r="F84" s="32">
        <f>D84/12</f>
        <v>36.766666666666666</v>
      </c>
    </row>
    <row r="85" spans="1:7">
      <c r="A85" s="51"/>
      <c r="B85" s="10"/>
      <c r="E85" s="28"/>
      <c r="F85" s="32"/>
    </row>
    <row r="86" spans="1:7">
      <c r="A86" s="51"/>
      <c r="B86" s="10"/>
      <c r="F86" s="12"/>
      <c r="G86" s="14"/>
    </row>
    <row r="87" spans="1:7" ht="13.5" thickBot="1">
      <c r="A87" s="51"/>
      <c r="B87" s="10"/>
      <c r="D87" s="28"/>
      <c r="E87" s="2" t="s">
        <v>77</v>
      </c>
      <c r="F87" s="34">
        <f>SUM(F77:F86)</f>
        <v>4235.1451246666666</v>
      </c>
    </row>
    <row r="88" spans="1:7" ht="13.5" thickBot="1">
      <c r="A88" s="51"/>
      <c r="B88" s="15"/>
      <c r="C88" s="16"/>
      <c r="D88" s="16"/>
      <c r="E88" s="37" t="s">
        <v>11</v>
      </c>
      <c r="F88" s="38">
        <f>F87*D65</f>
        <v>4235.1451246666666</v>
      </c>
    </row>
    <row r="89" spans="1:7" ht="13.5" thickBot="1">
      <c r="A89" s="51"/>
      <c r="E89" s="2"/>
      <c r="F89" s="348"/>
    </row>
    <row r="90" spans="1:7">
      <c r="A90" s="51"/>
      <c r="B90" s="22" t="s">
        <v>188</v>
      </c>
      <c r="C90" s="23" t="str">
        <f>D22</f>
        <v>MERENDEIRA</v>
      </c>
      <c r="D90" s="39"/>
      <c r="E90" s="39"/>
      <c r="F90" s="40"/>
    </row>
    <row r="91" spans="1:7">
      <c r="A91" s="51"/>
      <c r="B91" s="41"/>
      <c r="C91" s="2" t="s">
        <v>23</v>
      </c>
      <c r="D91" s="339">
        <v>2</v>
      </c>
      <c r="E91" s="28"/>
      <c r="F91" s="36"/>
      <c r="G91" s="14"/>
    </row>
    <row r="92" spans="1:7" ht="14.25" customHeight="1">
      <c r="A92" s="51"/>
      <c r="B92" s="41"/>
      <c r="C92" s="2" t="s">
        <v>25</v>
      </c>
      <c r="D92" s="340">
        <f>Dimensionamento!M40-Dimensionamento!I40</f>
        <v>0</v>
      </c>
      <c r="E92" s="28"/>
      <c r="F92" s="36"/>
    </row>
    <row r="93" spans="1:7" ht="13.5" thickBot="1">
      <c r="A93" s="51"/>
      <c r="B93" s="41"/>
      <c r="C93" s="2" t="s">
        <v>6</v>
      </c>
      <c r="D93" s="339">
        <v>2</v>
      </c>
      <c r="E93" s="28"/>
      <c r="F93" s="36"/>
    </row>
    <row r="94" spans="1:7" ht="13.5" thickBot="1">
      <c r="A94" s="51"/>
      <c r="B94" s="41"/>
      <c r="C94" s="2" t="s">
        <v>1</v>
      </c>
      <c r="D94" s="349">
        <v>1584</v>
      </c>
      <c r="E94" s="42" t="s">
        <v>172</v>
      </c>
      <c r="F94" s="331">
        <v>1302</v>
      </c>
      <c r="G94" s="13"/>
    </row>
    <row r="95" spans="1:7">
      <c r="A95" s="51"/>
      <c r="B95" s="41"/>
      <c r="C95" s="2" t="s">
        <v>2</v>
      </c>
      <c r="D95" s="350">
        <v>44</v>
      </c>
      <c r="E95" s="28"/>
      <c r="F95" s="36"/>
      <c r="G95" s="14"/>
    </row>
    <row r="96" spans="1:7">
      <c r="A96" s="51"/>
      <c r="B96" s="41"/>
      <c r="C96" s="2" t="s">
        <v>5</v>
      </c>
      <c r="D96" s="341">
        <f>D95/6*30</f>
        <v>220</v>
      </c>
      <c r="E96" s="27"/>
      <c r="F96" s="36"/>
      <c r="G96" s="14"/>
    </row>
    <row r="97" spans="1:7" ht="13.5" thickBot="1">
      <c r="A97" s="51"/>
      <c r="B97" s="41"/>
      <c r="C97" s="28"/>
      <c r="D97" s="29" t="s">
        <v>3</v>
      </c>
      <c r="E97" s="30" t="s">
        <v>4</v>
      </c>
      <c r="F97" s="31" t="s">
        <v>0</v>
      </c>
      <c r="G97" s="14"/>
    </row>
    <row r="98" spans="1:7" ht="13.5" thickBot="1">
      <c r="A98" s="51"/>
      <c r="B98" s="10"/>
      <c r="C98" s="2" t="s">
        <v>12</v>
      </c>
      <c r="D98" s="336">
        <v>0</v>
      </c>
      <c r="E98" s="27">
        <f>D94/D96*2</f>
        <v>14.4</v>
      </c>
      <c r="F98" s="32">
        <f>D98*E98</f>
        <v>0</v>
      </c>
      <c r="G98" s="14"/>
    </row>
    <row r="99" spans="1:7" ht="13.5" thickBot="1">
      <c r="A99" s="51"/>
      <c r="B99" s="10"/>
      <c r="C99" s="2" t="s">
        <v>19</v>
      </c>
      <c r="D99" s="336">
        <v>0</v>
      </c>
      <c r="E99" s="33">
        <f>D94/D96*1.5</f>
        <v>10.8</v>
      </c>
      <c r="F99" s="32">
        <f>D99*E99</f>
        <v>0</v>
      </c>
      <c r="G99" s="14"/>
    </row>
    <row r="100" spans="1:7" ht="13.5" thickBot="1">
      <c r="A100" s="51"/>
      <c r="B100" s="10"/>
      <c r="C100" s="2" t="s">
        <v>21</v>
      </c>
      <c r="D100" s="337"/>
      <c r="E100" s="33">
        <f>D94/D96*0.2</f>
        <v>1.4400000000000002</v>
      </c>
      <c r="F100" s="34">
        <f>D100*D94</f>
        <v>0</v>
      </c>
      <c r="G100" s="14"/>
    </row>
    <row r="101" spans="1:7" ht="13.5" thickBot="1">
      <c r="A101" s="51"/>
      <c r="B101" s="10"/>
      <c r="C101" s="2" t="s">
        <v>26</v>
      </c>
      <c r="D101" s="338">
        <v>0</v>
      </c>
      <c r="E101" s="28"/>
      <c r="F101" s="34">
        <f>D101*F94</f>
        <v>0</v>
      </c>
      <c r="G101" s="14"/>
    </row>
    <row r="102" spans="1:7">
      <c r="A102" s="51"/>
      <c r="B102" s="10"/>
      <c r="C102" s="28"/>
      <c r="D102" s="28"/>
      <c r="E102" s="2" t="s">
        <v>9</v>
      </c>
      <c r="F102" s="34">
        <f>D94+F98+F99+F100+F101</f>
        <v>1584</v>
      </c>
      <c r="G102" s="14"/>
    </row>
    <row r="103" spans="1:7">
      <c r="A103" s="51"/>
      <c r="B103" s="10"/>
      <c r="C103" s="2" t="s">
        <v>20</v>
      </c>
      <c r="D103" s="43">
        <f>'Encargos Sociais'!D42</f>
        <v>0.71110000000000007</v>
      </c>
      <c r="E103" s="28"/>
      <c r="F103" s="34">
        <f>D103*F102</f>
        <v>1126.3824000000002</v>
      </c>
      <c r="G103" s="14"/>
    </row>
    <row r="104" spans="1:7" ht="13.5" thickBot="1">
      <c r="A104" s="51"/>
      <c r="B104" s="10"/>
      <c r="C104" s="28"/>
      <c r="D104" s="28"/>
      <c r="E104" s="2" t="s">
        <v>10</v>
      </c>
      <c r="F104" s="34">
        <f>F102+F103</f>
        <v>2710.3824000000004</v>
      </c>
      <c r="G104" s="17"/>
    </row>
    <row r="105" spans="1:7" ht="13.5" thickBot="1">
      <c r="A105" s="51"/>
      <c r="B105" s="10"/>
      <c r="C105" s="2" t="s">
        <v>174</v>
      </c>
      <c r="D105" s="333">
        <v>4</v>
      </c>
      <c r="E105" s="2"/>
      <c r="F105" s="34">
        <f>D105*((30-6)*4)-(D94*6%)</f>
        <v>288.96000000000004</v>
      </c>
    </row>
    <row r="106" spans="1:7" ht="14.25" customHeight="1">
      <c r="A106" s="51"/>
      <c r="B106" s="10"/>
      <c r="C106" s="2" t="s">
        <v>205</v>
      </c>
      <c r="D106" s="365">
        <v>9.5299999999999994</v>
      </c>
      <c r="E106" s="28"/>
      <c r="F106" s="32">
        <v>9.5299999999999994</v>
      </c>
      <c r="G106" s="17"/>
    </row>
    <row r="107" spans="1:7" ht="13.5" thickBot="1">
      <c r="A107" s="51"/>
      <c r="B107" s="10"/>
      <c r="C107" s="2" t="s">
        <v>173</v>
      </c>
      <c r="D107" s="365">
        <v>75.5</v>
      </c>
      <c r="E107" s="28"/>
      <c r="F107" s="32">
        <f>D107</f>
        <v>75.5</v>
      </c>
    </row>
    <row r="108" spans="1:7" ht="13.5" thickBot="1">
      <c r="A108" s="51"/>
      <c r="B108" s="10"/>
      <c r="C108" s="2" t="s">
        <v>204</v>
      </c>
      <c r="D108" s="333">
        <v>441.2</v>
      </c>
      <c r="E108" s="2"/>
      <c r="F108" s="34">
        <f>D108</f>
        <v>441.2</v>
      </c>
    </row>
    <row r="109" spans="1:7">
      <c r="A109" s="51"/>
      <c r="B109" s="10"/>
      <c r="C109" s="2" t="s">
        <v>207</v>
      </c>
      <c r="D109" s="365">
        <v>482.06</v>
      </c>
      <c r="E109" s="28"/>
      <c r="F109" s="32">
        <f>D109/12</f>
        <v>40.171666666666667</v>
      </c>
    </row>
    <row r="110" spans="1:7" ht="13.5" thickBot="1">
      <c r="A110" s="51"/>
      <c r="B110" s="10"/>
      <c r="C110" s="2" t="s">
        <v>205</v>
      </c>
      <c r="D110" s="365">
        <v>25</v>
      </c>
      <c r="E110" s="28"/>
      <c r="F110" s="32">
        <v>25</v>
      </c>
    </row>
    <row r="111" spans="1:7" ht="13.5" thickBot="1">
      <c r="A111" s="51"/>
      <c r="B111" s="10"/>
      <c r="C111" s="2" t="s">
        <v>206</v>
      </c>
      <c r="D111" s="335">
        <v>25</v>
      </c>
      <c r="E111" s="28"/>
      <c r="F111" s="32">
        <f>D111*26</f>
        <v>650</v>
      </c>
    </row>
    <row r="112" spans="1:7">
      <c r="A112" s="51"/>
      <c r="B112" s="10"/>
      <c r="F112" s="12"/>
      <c r="G112" s="14"/>
    </row>
    <row r="113" spans="1:7" ht="13.5" thickBot="1">
      <c r="A113" s="51"/>
      <c r="B113" s="10"/>
      <c r="D113" s="28"/>
      <c r="E113" s="2" t="s">
        <v>77</v>
      </c>
      <c r="F113" s="34">
        <f>SUM(F104:F112)</f>
        <v>4240.7440666666671</v>
      </c>
    </row>
    <row r="114" spans="1:7" ht="13.5" thickBot="1">
      <c r="A114" s="51"/>
      <c r="B114" s="15"/>
      <c r="C114" s="16"/>
      <c r="D114" s="16"/>
      <c r="E114" s="37" t="s">
        <v>11</v>
      </c>
      <c r="F114" s="38">
        <f>F113*D93</f>
        <v>8481.4881333333342</v>
      </c>
    </row>
    <row r="115" spans="1:7" ht="13.5" thickBot="1">
      <c r="A115" s="51"/>
      <c r="E115" s="2"/>
      <c r="F115" s="1"/>
    </row>
    <row r="116" spans="1:7">
      <c r="A116" s="51"/>
      <c r="B116" s="22" t="s">
        <v>160</v>
      </c>
      <c r="C116" s="23" t="str">
        <f>D29</f>
        <v>INSTRUTOR DE ARTEZANATO</v>
      </c>
      <c r="D116" s="39"/>
      <c r="E116" s="39"/>
      <c r="F116" s="40"/>
    </row>
    <row r="117" spans="1:7">
      <c r="A117" s="51"/>
      <c r="B117" s="41"/>
      <c r="C117" s="2" t="s">
        <v>23</v>
      </c>
      <c r="D117" s="339">
        <v>2</v>
      </c>
      <c r="E117" s="28"/>
      <c r="F117" s="36"/>
      <c r="G117" s="14"/>
    </row>
    <row r="118" spans="1:7" ht="14.25" customHeight="1">
      <c r="A118" s="51"/>
      <c r="B118" s="41"/>
      <c r="C118" s="2" t="s">
        <v>25</v>
      </c>
      <c r="D118" s="340">
        <f>Dimensionamento!M88-Dimensionamento!I88</f>
        <v>0</v>
      </c>
      <c r="E118" s="28"/>
      <c r="F118" s="36"/>
    </row>
    <row r="119" spans="1:7" ht="13.5" thickBot="1">
      <c r="A119" s="51"/>
      <c r="B119" s="41"/>
      <c r="C119" s="2" t="s">
        <v>6</v>
      </c>
      <c r="D119" s="339">
        <v>2</v>
      </c>
      <c r="E119" s="28"/>
      <c r="F119" s="36"/>
    </row>
    <row r="120" spans="1:7" ht="13.5" thickBot="1">
      <c r="A120" s="51"/>
      <c r="B120" s="41"/>
      <c r="C120" s="2" t="s">
        <v>1</v>
      </c>
      <c r="D120" s="349">
        <v>1534</v>
      </c>
      <c r="E120" s="42" t="s">
        <v>172</v>
      </c>
      <c r="F120" s="331">
        <v>1302</v>
      </c>
      <c r="G120" s="13"/>
    </row>
    <row r="121" spans="1:7">
      <c r="A121" s="51"/>
      <c r="B121" s="41"/>
      <c r="C121" s="2" t="s">
        <v>2</v>
      </c>
      <c r="D121" s="350">
        <v>44</v>
      </c>
      <c r="E121" s="28"/>
      <c r="F121" s="36"/>
      <c r="G121" s="14"/>
    </row>
    <row r="122" spans="1:7">
      <c r="A122" s="51"/>
      <c r="B122" s="41"/>
      <c r="C122" s="2" t="s">
        <v>5</v>
      </c>
      <c r="D122" s="341">
        <f>D121/6*30</f>
        <v>220</v>
      </c>
      <c r="E122" s="27"/>
      <c r="F122" s="36"/>
      <c r="G122" s="14"/>
    </row>
    <row r="123" spans="1:7" ht="13.5" thickBot="1">
      <c r="A123" s="51"/>
      <c r="B123" s="41"/>
      <c r="C123" s="28"/>
      <c r="D123" s="29" t="s">
        <v>3</v>
      </c>
      <c r="E123" s="30" t="s">
        <v>4</v>
      </c>
      <c r="F123" s="31" t="s">
        <v>0</v>
      </c>
      <c r="G123" s="14"/>
    </row>
    <row r="124" spans="1:7" ht="13.5" thickBot="1">
      <c r="A124" s="51"/>
      <c r="B124" s="10"/>
      <c r="C124" s="2" t="s">
        <v>12</v>
      </c>
      <c r="D124" s="336">
        <v>0</v>
      </c>
      <c r="E124" s="27">
        <f>D120/D122*2</f>
        <v>13.945454545454545</v>
      </c>
      <c r="F124" s="32">
        <f>D124*E124</f>
        <v>0</v>
      </c>
      <c r="G124" s="14"/>
    </row>
    <row r="125" spans="1:7" ht="13.5" thickBot="1">
      <c r="A125" s="51"/>
      <c r="B125" s="10"/>
      <c r="C125" s="2" t="s">
        <v>19</v>
      </c>
      <c r="D125" s="336">
        <v>0</v>
      </c>
      <c r="E125" s="33">
        <f>D120/D122*1.5</f>
        <v>10.459090909090909</v>
      </c>
      <c r="F125" s="32">
        <f>D125*E125</f>
        <v>0</v>
      </c>
      <c r="G125" s="14"/>
    </row>
    <row r="126" spans="1:7" ht="13.5" thickBot="1">
      <c r="A126" s="51"/>
      <c r="B126" s="10"/>
      <c r="C126" s="2" t="s">
        <v>21</v>
      </c>
      <c r="D126" s="337"/>
      <c r="E126" s="33">
        <f>D120/D122*0.2</f>
        <v>1.3945454545454545</v>
      </c>
      <c r="F126" s="34">
        <f>D126*D120</f>
        <v>0</v>
      </c>
      <c r="G126" s="14"/>
    </row>
    <row r="127" spans="1:7" ht="13.5" thickBot="1">
      <c r="A127" s="51"/>
      <c r="B127" s="10"/>
      <c r="C127" s="2" t="s">
        <v>26</v>
      </c>
      <c r="D127" s="338">
        <v>0</v>
      </c>
      <c r="E127" s="28"/>
      <c r="F127" s="34">
        <f>D127*F120</f>
        <v>0</v>
      </c>
      <c r="G127" s="14"/>
    </row>
    <row r="128" spans="1:7">
      <c r="A128" s="51"/>
      <c r="B128" s="10"/>
      <c r="C128" s="28"/>
      <c r="D128" s="28"/>
      <c r="E128" s="2" t="s">
        <v>9</v>
      </c>
      <c r="F128" s="34">
        <f>D120+F124+F125+F126+F127</f>
        <v>1534</v>
      </c>
      <c r="G128" s="14"/>
    </row>
    <row r="129" spans="1:7">
      <c r="A129" s="51"/>
      <c r="B129" s="10"/>
      <c r="C129" s="2" t="s">
        <v>20</v>
      </c>
      <c r="D129" s="43">
        <f>'Encargos Sociais'!D42</f>
        <v>0.71110000000000007</v>
      </c>
      <c r="E129" s="28"/>
      <c r="F129" s="34">
        <f>D129*F128</f>
        <v>1090.8274000000001</v>
      </c>
      <c r="G129" s="14"/>
    </row>
    <row r="130" spans="1:7">
      <c r="A130" s="51"/>
      <c r="B130" s="10"/>
      <c r="C130" s="28"/>
      <c r="D130" s="28"/>
      <c r="E130" s="2" t="s">
        <v>10</v>
      </c>
      <c r="F130" s="34">
        <f>F128+F129</f>
        <v>2624.8274000000001</v>
      </c>
      <c r="G130" s="17"/>
    </row>
    <row r="131" spans="1:7">
      <c r="A131" s="51"/>
      <c r="B131" s="10"/>
      <c r="C131" s="2" t="s">
        <v>174</v>
      </c>
      <c r="D131" s="365">
        <v>4</v>
      </c>
      <c r="E131" s="2"/>
      <c r="F131" s="34">
        <f>D131*((30-6)*4)-(D120*6%)</f>
        <v>291.96000000000004</v>
      </c>
    </row>
    <row r="132" spans="1:7">
      <c r="A132" s="51"/>
      <c r="B132" s="10"/>
      <c r="C132" s="2" t="s">
        <v>204</v>
      </c>
      <c r="D132" s="365">
        <v>441.2</v>
      </c>
      <c r="E132" s="2"/>
      <c r="F132" s="34">
        <f>D132</f>
        <v>441.2</v>
      </c>
    </row>
    <row r="133" spans="1:7" ht="14.25" customHeight="1">
      <c r="A133" s="51"/>
      <c r="B133" s="10"/>
      <c r="C133" s="2" t="s">
        <v>205</v>
      </c>
      <c r="D133" s="365">
        <v>9.5299999999999994</v>
      </c>
      <c r="E133" s="28"/>
      <c r="F133" s="32">
        <v>9.5299999999999994</v>
      </c>
      <c r="G133" s="17"/>
    </row>
    <row r="134" spans="1:7">
      <c r="A134" s="51"/>
      <c r="B134" s="10"/>
      <c r="C134" s="2" t="s">
        <v>173</v>
      </c>
      <c r="D134" s="365">
        <v>75.5</v>
      </c>
      <c r="E134" s="28"/>
      <c r="F134" s="32">
        <f>D134</f>
        <v>75.5</v>
      </c>
    </row>
    <row r="135" spans="1:7">
      <c r="A135" s="51"/>
      <c r="B135" s="10"/>
      <c r="C135" s="2" t="s">
        <v>208</v>
      </c>
      <c r="D135" s="365">
        <v>25</v>
      </c>
      <c r="E135" s="28"/>
      <c r="F135" s="32">
        <f>D135</f>
        <v>25</v>
      </c>
    </row>
    <row r="136" spans="1:7">
      <c r="A136" s="51"/>
      <c r="B136" s="10"/>
      <c r="C136" s="2" t="s">
        <v>206</v>
      </c>
      <c r="D136" s="365">
        <v>25</v>
      </c>
      <c r="E136" s="28"/>
      <c r="F136" s="32">
        <f>D136</f>
        <v>25</v>
      </c>
    </row>
    <row r="137" spans="1:7">
      <c r="A137" s="51"/>
      <c r="B137" s="10"/>
      <c r="C137" s="2" t="s">
        <v>207</v>
      </c>
      <c r="D137" s="365">
        <v>441.2</v>
      </c>
      <c r="E137" s="28"/>
      <c r="F137" s="32">
        <f>D137/12</f>
        <v>36.766666666666666</v>
      </c>
    </row>
    <row r="138" spans="1:7">
      <c r="A138" s="51"/>
      <c r="B138" s="10"/>
      <c r="F138" s="32">
        <f>D138</f>
        <v>0</v>
      </c>
      <c r="G138" s="14"/>
    </row>
    <row r="139" spans="1:7" ht="13.5" thickBot="1">
      <c r="A139" s="51"/>
      <c r="B139" s="10"/>
      <c r="D139" s="28"/>
      <c r="E139" s="2" t="s">
        <v>77</v>
      </c>
      <c r="F139" s="34">
        <f>SUM(F130:F138)</f>
        <v>3529.7840666666671</v>
      </c>
    </row>
    <row r="140" spans="1:7" ht="13.5" thickBot="1">
      <c r="A140" s="51"/>
      <c r="B140" s="15"/>
      <c r="C140" s="16"/>
      <c r="D140" s="16"/>
      <c r="E140" s="37" t="s">
        <v>11</v>
      </c>
      <c r="F140" s="38">
        <f>F139*D119</f>
        <v>7059.5681333333341</v>
      </c>
    </row>
    <row r="141" spans="1:7">
      <c r="A141" s="51"/>
      <c r="E141" s="2"/>
      <c r="F141" s="1"/>
    </row>
    <row r="142" spans="1:7" ht="32.25" customHeight="1">
      <c r="B142" s="394" t="s">
        <v>149</v>
      </c>
      <c r="C142" s="394"/>
      <c r="D142" s="394"/>
      <c r="E142" s="394"/>
      <c r="F142" s="394"/>
      <c r="G142" s="13"/>
    </row>
    <row r="143" spans="1:7">
      <c r="E143" s="11"/>
      <c r="F143" s="18"/>
    </row>
    <row r="144" spans="1:7" ht="15.75">
      <c r="A144" s="28"/>
      <c r="B144" s="52" t="s">
        <v>29</v>
      </c>
      <c r="C144" s="45"/>
      <c r="D144" s="45"/>
      <c r="E144" s="2"/>
      <c r="F144" s="18"/>
    </row>
    <row r="145" spans="1:6" ht="15.75">
      <c r="A145" s="20"/>
      <c r="B145" s="21" t="s">
        <v>159</v>
      </c>
      <c r="C145" s="28"/>
      <c r="D145" s="1">
        <f>SUM(D147:D153)</f>
        <v>23708.853858000002</v>
      </c>
      <c r="E145" s="48">
        <f>D145/D$145</f>
        <v>1</v>
      </c>
    </row>
    <row r="146" spans="1:6">
      <c r="A146" s="28"/>
      <c r="B146" s="28"/>
      <c r="C146" s="28"/>
      <c r="D146" s="47"/>
      <c r="E146" s="48"/>
    </row>
    <row r="147" spans="1:6">
      <c r="A147" s="28"/>
      <c r="B147" s="46" t="str">
        <f>B37</f>
        <v>3.1.1-</v>
      </c>
      <c r="C147" s="359" t="str">
        <f>C37</f>
        <v>ASSISTENTE ADMINISTRATIVO</v>
      </c>
      <c r="D147" s="1">
        <f>F60</f>
        <v>3932.6524666666669</v>
      </c>
      <c r="E147" s="48">
        <f t="shared" ref="E147:E150" si="0">D147/D$145</f>
        <v>0.1658727364140247</v>
      </c>
    </row>
    <row r="148" spans="1:6">
      <c r="A148" s="28"/>
      <c r="B148" s="46" t="str">
        <f>B62</f>
        <v>3.1.2-</v>
      </c>
      <c r="C148" s="47" t="str">
        <f>C62</f>
        <v>ENCARREGADO</v>
      </c>
      <c r="D148" s="1">
        <f>F88</f>
        <v>4235.1451246666666</v>
      </c>
      <c r="E148" s="48">
        <f t="shared" si="0"/>
        <v>0.17863137332712586</v>
      </c>
    </row>
    <row r="149" spans="1:6">
      <c r="A149" s="28"/>
      <c r="B149" s="46" t="s">
        <v>225</v>
      </c>
      <c r="C149" s="47" t="str">
        <f>C90</f>
        <v>MERENDEIRA</v>
      </c>
      <c r="D149" s="1">
        <f>F114</f>
        <v>8481.4881333333342</v>
      </c>
      <c r="E149" s="48">
        <f t="shared" si="0"/>
        <v>0.35773505476611023</v>
      </c>
    </row>
    <row r="150" spans="1:6">
      <c r="A150" s="28"/>
      <c r="B150" s="46" t="s">
        <v>226</v>
      </c>
      <c r="C150" s="47" t="str">
        <f>C116</f>
        <v>INSTRUTOR DE ARTEZANATO</v>
      </c>
      <c r="D150" s="1">
        <f>F140</f>
        <v>7059.5681333333341</v>
      </c>
      <c r="E150" s="48">
        <f t="shared" si="0"/>
        <v>0.29776083549273924</v>
      </c>
    </row>
    <row r="151" spans="1:6">
      <c r="A151" s="28"/>
      <c r="B151" s="46"/>
      <c r="C151" s="47"/>
      <c r="D151" s="1"/>
      <c r="E151" s="48"/>
    </row>
    <row r="152" spans="1:6">
      <c r="A152" s="28"/>
      <c r="B152" s="46"/>
      <c r="C152" s="47"/>
      <c r="D152" s="1"/>
      <c r="E152" s="48"/>
    </row>
    <row r="153" spans="1:6">
      <c r="A153" s="28"/>
      <c r="B153" s="46"/>
      <c r="C153" s="47"/>
      <c r="D153" s="1"/>
      <c r="E153" s="48"/>
    </row>
    <row r="154" spans="1:6">
      <c r="A154" s="28"/>
      <c r="B154" s="46"/>
      <c r="C154" s="47"/>
      <c r="D154" s="1"/>
      <c r="E154" s="48"/>
    </row>
    <row r="155" spans="1:6" ht="15.75">
      <c r="A155" s="28"/>
      <c r="B155" s="28"/>
      <c r="C155" s="20" t="s">
        <v>28</v>
      </c>
      <c r="D155" s="1">
        <f>D145</f>
        <v>23708.853858000002</v>
      </c>
      <c r="E155" s="28"/>
    </row>
    <row r="158" spans="1:6" ht="14.25">
      <c r="A158" s="47" t="s">
        <v>163</v>
      </c>
      <c r="B158"/>
      <c r="C158"/>
      <c r="D158"/>
      <c r="E158"/>
      <c r="F158"/>
    </row>
    <row r="159" spans="1:6" ht="13.15" customHeight="1">
      <c r="A159" s="393" t="s">
        <v>182</v>
      </c>
      <c r="B159" s="393"/>
      <c r="C159" s="393"/>
      <c r="D159" s="393"/>
      <c r="E159" s="393"/>
      <c r="F159" s="393"/>
    </row>
    <row r="160" spans="1:6">
      <c r="A160" s="393"/>
      <c r="B160" s="393"/>
      <c r="C160" s="393"/>
      <c r="D160" s="393"/>
      <c r="E160" s="393"/>
      <c r="F160" s="393"/>
    </row>
    <row r="161" spans="1:6">
      <c r="A161" s="393"/>
      <c r="B161" s="393"/>
      <c r="C161" s="393"/>
      <c r="D161" s="393"/>
      <c r="E161" s="393"/>
      <c r="F161" s="393"/>
    </row>
    <row r="162" spans="1:6">
      <c r="A162" s="393"/>
      <c r="B162" s="393"/>
      <c r="C162" s="393"/>
      <c r="D162" s="393"/>
      <c r="E162" s="393"/>
      <c r="F162" s="393"/>
    </row>
    <row r="163" spans="1:6" ht="13.15" customHeight="1">
      <c r="A163" s="393" t="s">
        <v>166</v>
      </c>
      <c r="B163" s="393"/>
      <c r="C163" s="393"/>
      <c r="D163" s="393"/>
      <c r="E163" s="393"/>
      <c r="F163" s="393"/>
    </row>
    <row r="164" spans="1:6">
      <c r="A164" s="393"/>
      <c r="B164" s="393"/>
      <c r="C164" s="393"/>
      <c r="D164" s="393"/>
      <c r="E164" s="393"/>
      <c r="F164" s="393"/>
    </row>
    <row r="165" spans="1:6" ht="13.15" customHeight="1">
      <c r="A165" s="393" t="s">
        <v>167</v>
      </c>
      <c r="B165" s="393"/>
      <c r="C165" s="393"/>
      <c r="D165" s="393"/>
      <c r="E165" s="393"/>
      <c r="F165" s="393"/>
    </row>
    <row r="166" spans="1:6">
      <c r="A166" s="393"/>
      <c r="B166" s="393"/>
      <c r="C166" s="393"/>
      <c r="D166" s="393"/>
      <c r="E166" s="393"/>
      <c r="F166" s="393"/>
    </row>
    <row r="167" spans="1:6" ht="13.15" customHeight="1">
      <c r="A167" s="393" t="s">
        <v>171</v>
      </c>
      <c r="B167" s="393"/>
      <c r="C167" s="393"/>
      <c r="D167" s="393"/>
      <c r="E167" s="393"/>
      <c r="F167" s="393"/>
    </row>
    <row r="168" spans="1:6">
      <c r="A168" s="393"/>
      <c r="B168" s="393"/>
      <c r="C168" s="393"/>
      <c r="D168" s="393"/>
      <c r="E168" s="393"/>
      <c r="F168" s="393"/>
    </row>
    <row r="169" spans="1:6" ht="13.15" customHeight="1">
      <c r="A169" s="393" t="s">
        <v>168</v>
      </c>
      <c r="B169" s="393"/>
      <c r="C169" s="393"/>
      <c r="D169" s="393"/>
      <c r="E169" s="393"/>
      <c r="F169" s="393"/>
    </row>
    <row r="170" spans="1:6">
      <c r="A170" s="393"/>
      <c r="B170" s="393"/>
      <c r="C170" s="393"/>
      <c r="D170" s="393"/>
      <c r="E170" s="393"/>
      <c r="F170" s="393"/>
    </row>
    <row r="171" spans="1:6" ht="14.45" customHeight="1">
      <c r="A171" s="393" t="s">
        <v>189</v>
      </c>
      <c r="B171" s="393"/>
      <c r="C171" s="393"/>
      <c r="D171" s="393"/>
      <c r="E171" s="393"/>
      <c r="F171" s="393"/>
    </row>
    <row r="172" spans="1:6">
      <c r="A172" s="393"/>
      <c r="B172" s="393"/>
      <c r="C172" s="393"/>
      <c r="D172" s="393"/>
      <c r="E172" s="393"/>
      <c r="F172" s="393"/>
    </row>
    <row r="173" spans="1:6">
      <c r="A173" s="393"/>
      <c r="B173" s="393"/>
      <c r="C173" s="393"/>
      <c r="D173" s="393"/>
      <c r="E173" s="393"/>
      <c r="F173" s="393"/>
    </row>
    <row r="174" spans="1:6">
      <c r="A174" s="28" t="s">
        <v>169</v>
      </c>
      <c r="B174" s="318"/>
      <c r="C174" s="318"/>
      <c r="D174" s="318"/>
      <c r="E174" s="318"/>
      <c r="F174" s="318"/>
    </row>
    <row r="176" spans="1:6">
      <c r="A176" s="367" t="s">
        <v>216</v>
      </c>
    </row>
    <row r="177" spans="1:1">
      <c r="A177" s="367" t="s">
        <v>215</v>
      </c>
    </row>
  </sheetData>
  <mergeCells count="35">
    <mergeCell ref="B5:E5"/>
    <mergeCell ref="B6:E6"/>
    <mergeCell ref="D10:F10"/>
    <mergeCell ref="D11:F11"/>
    <mergeCell ref="D22:F22"/>
    <mergeCell ref="D15:F15"/>
    <mergeCell ref="B21:F21"/>
    <mergeCell ref="D12:F12"/>
    <mergeCell ref="B7:F7"/>
    <mergeCell ref="D9:F9"/>
    <mergeCell ref="D8:F8"/>
    <mergeCell ref="B14:F14"/>
    <mergeCell ref="D18:F18"/>
    <mergeCell ref="D17:F17"/>
    <mergeCell ref="D16:F16"/>
    <mergeCell ref="A171:F173"/>
    <mergeCell ref="A169:F170"/>
    <mergeCell ref="A167:F168"/>
    <mergeCell ref="A165:F166"/>
    <mergeCell ref="A163:F164"/>
    <mergeCell ref="A159:F162"/>
    <mergeCell ref="B142:F142"/>
    <mergeCell ref="B36:F36"/>
    <mergeCell ref="B35:F35"/>
    <mergeCell ref="D19:F19"/>
    <mergeCell ref="D23:F23"/>
    <mergeCell ref="D24:F24"/>
    <mergeCell ref="D25:F25"/>
    <mergeCell ref="D26:F26"/>
    <mergeCell ref="B28:F28"/>
    <mergeCell ref="D29:F29"/>
    <mergeCell ref="D30:F30"/>
    <mergeCell ref="D31:F31"/>
    <mergeCell ref="D32:F32"/>
    <mergeCell ref="D33:F3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42"/>
  <sheetViews>
    <sheetView showGridLines="0" topLeftCell="A34" zoomScale="110" zoomScaleNormal="110" workbookViewId="0">
      <selection activeCell="H15" sqref="H15"/>
    </sheetView>
  </sheetViews>
  <sheetFormatPr defaultColWidth="8.796875" defaultRowHeight="14.25"/>
  <cols>
    <col min="1" max="1" width="6.796875" style="209" customWidth="1"/>
    <col min="2" max="2" width="1.8984375" style="209" bestFit="1" customWidth="1"/>
    <col min="3" max="3" width="52.5" style="209" customWidth="1"/>
    <col min="4" max="4" width="12.8984375" style="209" customWidth="1"/>
    <col min="5" max="6" width="8.796875" style="209" hidden="1" customWidth="1"/>
    <col min="7" max="16384" width="8.796875" style="209"/>
  </cols>
  <sheetData>
    <row r="1" spans="2:6" ht="18">
      <c r="B1" s="423"/>
      <c r="C1" s="424"/>
      <c r="D1" s="425"/>
      <c r="E1" s="271"/>
      <c r="F1" s="271"/>
    </row>
    <row r="2" spans="2:6">
      <c r="B2" s="271"/>
      <c r="C2" s="271"/>
      <c r="D2" s="271"/>
      <c r="E2" s="271"/>
      <c r="F2" s="271"/>
    </row>
    <row r="3" spans="2:6" ht="15.75">
      <c r="B3" s="272"/>
      <c r="C3" s="429" t="s">
        <v>201</v>
      </c>
      <c r="D3" s="429"/>
      <c r="E3" s="271"/>
      <c r="F3" s="271"/>
    </row>
    <row r="4" spans="2:6">
      <c r="B4" s="272"/>
      <c r="C4" s="273" t="s">
        <v>65</v>
      </c>
      <c r="D4" s="273" t="s">
        <v>66</v>
      </c>
      <c r="E4" s="271"/>
      <c r="F4" s="271"/>
    </row>
    <row r="5" spans="2:6">
      <c r="B5" s="272"/>
      <c r="C5" s="274"/>
      <c r="D5" s="273" t="s">
        <v>67</v>
      </c>
      <c r="E5" s="271"/>
      <c r="F5" s="271"/>
    </row>
    <row r="6" spans="2:6" ht="15.75">
      <c r="B6" s="272"/>
      <c r="C6" s="429" t="s">
        <v>68</v>
      </c>
      <c r="D6" s="429"/>
      <c r="E6" s="271"/>
      <c r="F6" s="271"/>
    </row>
    <row r="7" spans="2:6">
      <c r="B7" s="272"/>
      <c r="C7" s="430" t="s">
        <v>69</v>
      </c>
      <c r="D7" s="430"/>
      <c r="E7" s="271"/>
      <c r="F7" s="271"/>
    </row>
    <row r="8" spans="2:6">
      <c r="B8" s="275">
        <v>1</v>
      </c>
      <c r="C8" s="276" t="s">
        <v>101</v>
      </c>
      <c r="D8" s="277">
        <v>0.2</v>
      </c>
      <c r="E8" s="271"/>
      <c r="F8" s="271"/>
    </row>
    <row r="9" spans="2:6">
      <c r="B9" s="275">
        <v>2</v>
      </c>
      <c r="C9" s="276" t="s">
        <v>102</v>
      </c>
      <c r="D9" s="277">
        <v>0.08</v>
      </c>
      <c r="E9" s="271"/>
      <c r="F9" s="271"/>
    </row>
    <row r="10" spans="2:6">
      <c r="B10" s="275">
        <v>3</v>
      </c>
      <c r="C10" s="276" t="s">
        <v>103</v>
      </c>
      <c r="D10" s="277">
        <v>2.5000000000000001E-2</v>
      </c>
      <c r="E10" s="271"/>
      <c r="F10" s="271"/>
    </row>
    <row r="11" spans="2:6">
      <c r="B11" s="275">
        <v>4</v>
      </c>
      <c r="C11" s="276" t="s">
        <v>104</v>
      </c>
      <c r="D11" s="277">
        <v>0.03</v>
      </c>
      <c r="E11" s="271"/>
      <c r="F11" s="271"/>
    </row>
    <row r="12" spans="2:6">
      <c r="B12" s="275">
        <v>5</v>
      </c>
      <c r="C12" s="278" t="s">
        <v>97</v>
      </c>
      <c r="D12" s="277">
        <v>1.4999999999999999E-2</v>
      </c>
      <c r="E12" s="271"/>
      <c r="F12" s="271"/>
    </row>
    <row r="13" spans="2:6">
      <c r="B13" s="275">
        <v>6</v>
      </c>
      <c r="C13" s="278" t="s">
        <v>100</v>
      </c>
      <c r="D13" s="277">
        <v>2E-3</v>
      </c>
      <c r="E13" s="271"/>
      <c r="F13" s="271"/>
    </row>
    <row r="14" spans="2:6">
      <c r="B14" s="275">
        <v>7</v>
      </c>
      <c r="C14" s="278" t="s">
        <v>99</v>
      </c>
      <c r="D14" s="277">
        <v>6.0000000000000001E-3</v>
      </c>
      <c r="E14" s="271"/>
      <c r="F14" s="271"/>
    </row>
    <row r="15" spans="2:6">
      <c r="B15" s="275">
        <v>8</v>
      </c>
      <c r="C15" s="278" t="s">
        <v>98</v>
      </c>
      <c r="D15" s="277">
        <v>0.01</v>
      </c>
      <c r="E15" s="271"/>
      <c r="F15" s="271"/>
    </row>
    <row r="16" spans="2:6" ht="15">
      <c r="B16" s="275"/>
      <c r="C16" s="279" t="s">
        <v>70</v>
      </c>
      <c r="D16" s="280">
        <f>SUM(D8:D15)</f>
        <v>0.3680000000000001</v>
      </c>
      <c r="E16" s="271"/>
      <c r="F16" s="271"/>
    </row>
    <row r="17" spans="2:7" ht="28.5" customHeight="1">
      <c r="B17" s="275"/>
      <c r="C17" s="432" t="s">
        <v>116</v>
      </c>
      <c r="D17" s="432"/>
      <c r="E17" s="432"/>
      <c r="F17" s="432"/>
      <c r="G17" s="342"/>
    </row>
    <row r="18" spans="2:7" ht="32.450000000000003" customHeight="1">
      <c r="B18" s="275"/>
      <c r="C18" s="428" t="s">
        <v>152</v>
      </c>
      <c r="D18" s="428"/>
      <c r="E18" s="428"/>
      <c r="F18" s="428"/>
      <c r="G18" s="342"/>
    </row>
    <row r="19" spans="2:7" ht="15.75">
      <c r="B19" s="275"/>
      <c r="C19" s="429" t="s">
        <v>71</v>
      </c>
      <c r="D19" s="429"/>
      <c r="E19" s="271"/>
      <c r="F19" s="271"/>
    </row>
    <row r="20" spans="2:7">
      <c r="B20" s="275">
        <v>1</v>
      </c>
      <c r="C20" s="278" t="s">
        <v>105</v>
      </c>
      <c r="D20" s="282">
        <v>2.9999999999999997E-4</v>
      </c>
      <c r="E20" s="271"/>
      <c r="F20" s="271"/>
    </row>
    <row r="21" spans="2:7">
      <c r="B21" s="275">
        <v>2</v>
      </c>
      <c r="C21" s="278" t="s">
        <v>7</v>
      </c>
      <c r="D21" s="282">
        <v>2.7799999999999998E-2</v>
      </c>
      <c r="E21" s="271"/>
      <c r="F21" s="271"/>
    </row>
    <row r="22" spans="2:7">
      <c r="B22" s="275">
        <v>3</v>
      </c>
      <c r="C22" s="278" t="s">
        <v>106</v>
      </c>
      <c r="D22" s="282">
        <v>4.3499999999999997E-2</v>
      </c>
      <c r="E22" s="271"/>
      <c r="F22" s="271"/>
    </row>
    <row r="23" spans="2:7">
      <c r="B23" s="275">
        <v>4</v>
      </c>
      <c r="C23" s="278" t="s">
        <v>110</v>
      </c>
      <c r="D23" s="282">
        <f>ROUND(30/360,4)</f>
        <v>8.3299999999999999E-2</v>
      </c>
      <c r="E23" s="271"/>
      <c r="F23" s="271"/>
    </row>
    <row r="24" spans="2:7">
      <c r="B24" s="275">
        <v>5</v>
      </c>
      <c r="C24" s="278" t="s">
        <v>107</v>
      </c>
      <c r="D24" s="282">
        <v>1.9400000000000001E-2</v>
      </c>
      <c r="E24" s="271"/>
      <c r="F24" s="271"/>
    </row>
    <row r="25" spans="2:7">
      <c r="B25" s="275">
        <v>6</v>
      </c>
      <c r="C25" s="278" t="s">
        <v>108</v>
      </c>
      <c r="D25" s="282">
        <v>6.7999999999999996E-3</v>
      </c>
      <c r="E25" s="271"/>
      <c r="F25" s="271"/>
    </row>
    <row r="26" spans="2:7">
      <c r="B26" s="275">
        <v>7</v>
      </c>
      <c r="C26" s="278" t="s">
        <v>109</v>
      </c>
      <c r="D26" s="282">
        <v>0.05</v>
      </c>
      <c r="E26" s="271"/>
      <c r="F26" s="271"/>
    </row>
    <row r="27" spans="2:7">
      <c r="B27" s="275">
        <v>8</v>
      </c>
      <c r="C27" s="276" t="s">
        <v>178</v>
      </c>
      <c r="D27" s="282">
        <v>4.1999999999999997E-3</v>
      </c>
      <c r="E27" s="271"/>
      <c r="F27" s="271"/>
    </row>
    <row r="28" spans="2:7" ht="15">
      <c r="B28" s="275"/>
      <c r="C28" s="279" t="s">
        <v>72</v>
      </c>
      <c r="D28" s="283">
        <f>SUM(D20:D27)</f>
        <v>0.23529999999999998</v>
      </c>
      <c r="E28" s="271"/>
      <c r="F28" s="271"/>
    </row>
    <row r="29" spans="2:7" ht="39.6" customHeight="1">
      <c r="B29" s="275"/>
      <c r="C29" s="431" t="s">
        <v>115</v>
      </c>
      <c r="D29" s="431"/>
      <c r="E29" s="271"/>
      <c r="F29" s="271"/>
    </row>
    <row r="30" spans="2:7" ht="30.6" customHeight="1">
      <c r="B30" s="275"/>
      <c r="C30" s="431" t="s">
        <v>117</v>
      </c>
      <c r="D30" s="431"/>
      <c r="E30" s="271"/>
      <c r="F30" s="271"/>
    </row>
    <row r="31" spans="2:7" ht="42.75" customHeight="1">
      <c r="B31" s="275"/>
      <c r="C31" s="428" t="s">
        <v>176</v>
      </c>
      <c r="D31" s="428"/>
      <c r="E31" s="428"/>
      <c r="F31" s="428"/>
      <c r="G31" s="342"/>
    </row>
    <row r="32" spans="2:7" ht="17.45" customHeight="1">
      <c r="B32" s="275"/>
      <c r="C32" s="426" t="s">
        <v>177</v>
      </c>
      <c r="D32" s="427"/>
      <c r="E32" s="281"/>
      <c r="F32" s="281"/>
    </row>
    <row r="33" spans="2:7" ht="15.75">
      <c r="B33" s="275"/>
      <c r="C33" s="429" t="s">
        <v>73</v>
      </c>
      <c r="D33" s="429"/>
      <c r="E33" s="271"/>
      <c r="F33" s="271"/>
    </row>
    <row r="34" spans="2:7">
      <c r="B34" s="275"/>
      <c r="C34" s="430" t="s">
        <v>111</v>
      </c>
      <c r="D34" s="430"/>
      <c r="E34" s="271"/>
      <c r="F34" s="271"/>
    </row>
    <row r="35" spans="2:7">
      <c r="B35" s="275">
        <v>1</v>
      </c>
      <c r="C35" s="278" t="s">
        <v>7</v>
      </c>
      <c r="D35" s="282">
        <v>8.3299999999999999E-2</v>
      </c>
      <c r="E35" s="271"/>
      <c r="F35" s="271"/>
    </row>
    <row r="36" spans="2:7">
      <c r="B36" s="275">
        <v>2</v>
      </c>
      <c r="C36" s="278" t="s">
        <v>111</v>
      </c>
      <c r="D36" s="284">
        <v>1.66E-2</v>
      </c>
      <c r="E36" s="271"/>
      <c r="F36" s="271"/>
    </row>
    <row r="37" spans="2:7">
      <c r="B37" s="275">
        <v>3</v>
      </c>
      <c r="C37" s="278" t="s">
        <v>113</v>
      </c>
      <c r="D37" s="284">
        <v>2.9999999999999997E-4</v>
      </c>
      <c r="E37" s="271"/>
      <c r="F37" s="271"/>
    </row>
    <row r="38" spans="2:7">
      <c r="B38" s="275">
        <v>4</v>
      </c>
      <c r="C38" s="278" t="s">
        <v>114</v>
      </c>
      <c r="D38" s="284">
        <v>3.3999999999999998E-3</v>
      </c>
      <c r="E38" s="271"/>
      <c r="F38" s="271"/>
    </row>
    <row r="39" spans="2:7">
      <c r="B39" s="275">
        <v>5</v>
      </c>
      <c r="C39" s="278" t="s">
        <v>112</v>
      </c>
      <c r="D39" s="282">
        <v>4.1999999999999997E-3</v>
      </c>
      <c r="E39" s="271"/>
      <c r="F39" s="271"/>
    </row>
    <row r="40" spans="2:7" ht="15">
      <c r="B40" s="275"/>
      <c r="C40" s="279" t="s">
        <v>74</v>
      </c>
      <c r="D40" s="283">
        <f>SUM(D35:D39)</f>
        <v>0.10779999999999999</v>
      </c>
      <c r="E40" s="271"/>
      <c r="F40" s="271"/>
    </row>
    <row r="41" spans="2:7" ht="27" customHeight="1">
      <c r="B41" s="271"/>
      <c r="C41" s="428" t="s">
        <v>118</v>
      </c>
      <c r="D41" s="428"/>
      <c r="E41" s="428"/>
      <c r="F41" s="428"/>
      <c r="G41" s="342"/>
    </row>
    <row r="42" spans="2:7" ht="15.75">
      <c r="B42" s="271"/>
      <c r="C42" s="279" t="s">
        <v>75</v>
      </c>
      <c r="D42" s="285">
        <f>D16+D28+D40</f>
        <v>0.71110000000000007</v>
      </c>
      <c r="E42" s="271"/>
      <c r="F42" s="271"/>
    </row>
  </sheetData>
  <mergeCells count="14">
    <mergeCell ref="B1:D1"/>
    <mergeCell ref="C32:D32"/>
    <mergeCell ref="C41:F41"/>
    <mergeCell ref="C31:F31"/>
    <mergeCell ref="C33:D33"/>
    <mergeCell ref="C34:D34"/>
    <mergeCell ref="C3:D3"/>
    <mergeCell ref="C6:D6"/>
    <mergeCell ref="C7:D7"/>
    <mergeCell ref="C19:D19"/>
    <mergeCell ref="C29:D29"/>
    <mergeCell ref="C30:D30"/>
    <mergeCell ref="C17:F17"/>
    <mergeCell ref="C18:F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22"/>
  <sheetViews>
    <sheetView showGridLines="0" workbookViewId="0">
      <selection activeCell="C14" sqref="C14"/>
    </sheetView>
  </sheetViews>
  <sheetFormatPr defaultColWidth="8.796875" defaultRowHeight="14.25"/>
  <cols>
    <col min="1" max="1" width="2.09765625" style="211" bestFit="1" customWidth="1"/>
    <col min="2" max="2" width="27.296875" style="211" customWidth="1"/>
    <col min="3" max="3" width="7.296875" style="211" customWidth="1"/>
    <col min="4" max="4" width="6.8984375" style="211" customWidth="1"/>
    <col min="5" max="5" width="8.796875" style="211" customWidth="1"/>
    <col min="6" max="6" width="13.69921875" style="211" customWidth="1"/>
    <col min="7" max="7" width="7.19921875" style="211" customWidth="1"/>
    <col min="8" max="8" width="10.19921875" style="211" hidden="1" customWidth="1"/>
    <col min="9" max="10" width="9.296875" style="211" hidden="1" customWidth="1"/>
    <col min="11" max="11" width="4.296875" style="211" hidden="1" customWidth="1"/>
    <col min="12" max="12" width="8.796875" style="211" hidden="1" customWidth="1"/>
    <col min="13" max="13" width="0.19921875" style="211" customWidth="1"/>
    <col min="14" max="14" width="9.765625E-2" style="211" customWidth="1"/>
    <col min="15" max="16" width="8.796875" style="211" hidden="1" customWidth="1"/>
    <col min="17" max="16384" width="8.796875" style="211"/>
  </cols>
  <sheetData>
    <row r="2" spans="1:11" ht="18">
      <c r="B2" s="362">
        <f>Índice!B2</f>
        <v>0</v>
      </c>
    </row>
    <row r="3" spans="1:11" ht="15" thickBot="1"/>
    <row r="4" spans="1:11" s="212" customFormat="1" ht="18.75" thickBot="1">
      <c r="B4" s="434" t="s">
        <v>170</v>
      </c>
      <c r="C4" s="435"/>
      <c r="D4" s="435"/>
      <c r="E4" s="435"/>
      <c r="F4" s="435"/>
      <c r="G4" s="435"/>
      <c r="H4" s="435"/>
      <c r="I4" s="435"/>
      <c r="J4" s="435"/>
      <c r="K4" s="213"/>
    </row>
    <row r="5" spans="1:11">
      <c r="A5" s="214"/>
      <c r="B5" s="215"/>
      <c r="C5" s="216" t="s">
        <v>17</v>
      </c>
      <c r="D5" s="217" t="s">
        <v>195</v>
      </c>
      <c r="E5" s="218">
        <v>35</v>
      </c>
      <c r="F5" s="217" t="s">
        <v>196</v>
      </c>
      <c r="G5" s="219">
        <v>25</v>
      </c>
      <c r="H5" s="220"/>
      <c r="I5" s="220"/>
      <c r="J5" s="221"/>
      <c r="K5" s="222"/>
    </row>
    <row r="6" spans="1:11">
      <c r="A6" s="214"/>
      <c r="B6" s="223" t="s">
        <v>30</v>
      </c>
      <c r="C6" s="224" t="s">
        <v>18</v>
      </c>
      <c r="D6" s="225" t="s">
        <v>79</v>
      </c>
      <c r="E6" s="226" t="s">
        <v>17</v>
      </c>
      <c r="F6" s="225" t="s">
        <v>79</v>
      </c>
      <c r="G6" s="227" t="s">
        <v>17</v>
      </c>
      <c r="H6" s="228"/>
      <c r="I6" s="227"/>
      <c r="J6" s="229"/>
      <c r="K6" s="222"/>
    </row>
    <row r="7" spans="1:11" ht="15" thickBot="1">
      <c r="A7" s="214"/>
      <c r="B7" s="230"/>
      <c r="C7" s="231" t="s">
        <v>22</v>
      </c>
      <c r="D7" s="232" t="s">
        <v>80</v>
      </c>
      <c r="E7" s="231" t="s">
        <v>67</v>
      </c>
      <c r="F7" s="232" t="s">
        <v>80</v>
      </c>
      <c r="G7" s="233" t="s">
        <v>67</v>
      </c>
      <c r="H7" s="233"/>
      <c r="I7" s="233"/>
      <c r="J7" s="234"/>
      <c r="K7" s="222"/>
    </row>
    <row r="8" spans="1:11" ht="15.75" thickTop="1" thickBot="1">
      <c r="A8" s="214">
        <v>1</v>
      </c>
      <c r="B8" s="241" t="s">
        <v>78</v>
      </c>
      <c r="C8" s="239">
        <v>48</v>
      </c>
      <c r="D8" s="240">
        <v>2</v>
      </c>
      <c r="E8" s="242">
        <f t="shared" ref="E8:E13" si="0">$C8*D8/12</f>
        <v>8</v>
      </c>
      <c r="F8" s="240">
        <v>2</v>
      </c>
      <c r="G8" s="243">
        <f t="shared" ref="G8:G13" si="1">$C8*F8/12</f>
        <v>8</v>
      </c>
      <c r="H8" s="237"/>
      <c r="I8" s="237"/>
      <c r="J8" s="238"/>
      <c r="K8" s="222"/>
    </row>
    <row r="9" spans="1:11" ht="15" thickBot="1">
      <c r="A9" s="214">
        <v>2</v>
      </c>
      <c r="B9" s="222" t="s">
        <v>186</v>
      </c>
      <c r="C9" s="239">
        <v>38</v>
      </c>
      <c r="D9" s="240">
        <v>2</v>
      </c>
      <c r="E9" s="235">
        <f t="shared" si="0"/>
        <v>6.333333333333333</v>
      </c>
      <c r="F9" s="240">
        <v>1</v>
      </c>
      <c r="G9" s="236">
        <f t="shared" si="1"/>
        <v>3.1666666666666665</v>
      </c>
      <c r="H9" s="237"/>
      <c r="I9" s="237"/>
      <c r="J9" s="238"/>
      <c r="K9" s="222"/>
    </row>
    <row r="10" spans="1:11" ht="15" thickBot="1">
      <c r="A10" s="214">
        <v>3</v>
      </c>
      <c r="B10" s="222" t="s">
        <v>187</v>
      </c>
      <c r="C10" s="239">
        <v>36</v>
      </c>
      <c r="D10" s="240">
        <v>2</v>
      </c>
      <c r="E10" s="235">
        <f t="shared" si="0"/>
        <v>6</v>
      </c>
      <c r="F10" s="240">
        <v>2</v>
      </c>
      <c r="G10" s="236">
        <f t="shared" si="1"/>
        <v>6</v>
      </c>
      <c r="H10" s="237"/>
      <c r="I10" s="237"/>
      <c r="J10" s="238"/>
      <c r="K10" s="222"/>
    </row>
    <row r="11" spans="1:11" ht="15" thickBot="1">
      <c r="A11" s="214">
        <v>4</v>
      </c>
      <c r="B11" s="241" t="s">
        <v>13</v>
      </c>
      <c r="C11" s="239">
        <v>25</v>
      </c>
      <c r="D11" s="240">
        <v>1</v>
      </c>
      <c r="E11" s="242">
        <f t="shared" si="0"/>
        <v>2.0833333333333335</v>
      </c>
      <c r="F11" s="240">
        <v>1</v>
      </c>
      <c r="G11" s="243">
        <f t="shared" si="1"/>
        <v>2.0833333333333335</v>
      </c>
      <c r="H11" s="237"/>
      <c r="I11" s="237"/>
      <c r="J11" s="238"/>
      <c r="K11" s="222"/>
    </row>
    <row r="12" spans="1:11" ht="15" thickBot="1">
      <c r="A12" s="214">
        <v>5</v>
      </c>
      <c r="B12" s="222" t="s">
        <v>14</v>
      </c>
      <c r="C12" s="239">
        <v>80</v>
      </c>
      <c r="D12" s="240">
        <v>2</v>
      </c>
      <c r="E12" s="235">
        <f t="shared" si="0"/>
        <v>13.333333333333334</v>
      </c>
      <c r="F12" s="240">
        <v>2</v>
      </c>
      <c r="G12" s="236">
        <f t="shared" si="1"/>
        <v>13.333333333333334</v>
      </c>
      <c r="H12" s="237"/>
      <c r="I12" s="237"/>
      <c r="J12" s="238"/>
      <c r="K12" s="222"/>
    </row>
    <row r="13" spans="1:11" ht="15" thickBot="1">
      <c r="A13" s="214">
        <v>6</v>
      </c>
      <c r="B13" s="222" t="s">
        <v>15</v>
      </c>
      <c r="C13" s="239">
        <v>35</v>
      </c>
      <c r="D13" s="240">
        <v>1</v>
      </c>
      <c r="E13" s="235">
        <f t="shared" si="0"/>
        <v>2.9166666666666665</v>
      </c>
      <c r="F13" s="240">
        <v>1</v>
      </c>
      <c r="G13" s="236">
        <f t="shared" si="1"/>
        <v>2.9166666666666665</v>
      </c>
      <c r="H13" s="237"/>
      <c r="I13" s="237"/>
      <c r="J13" s="238"/>
      <c r="K13" s="222"/>
    </row>
    <row r="14" spans="1:11">
      <c r="A14" s="214"/>
      <c r="B14" s="244" t="s">
        <v>81</v>
      </c>
      <c r="C14" s="245"/>
      <c r="D14" s="246"/>
      <c r="E14" s="248">
        <f>SUM(E8:E13)</f>
        <v>38.666666666666664</v>
      </c>
      <c r="F14" s="247"/>
      <c r="G14" s="248">
        <f>SUM(G8:G13)</f>
        <v>35.499999999999993</v>
      </c>
      <c r="H14" s="249"/>
      <c r="I14" s="249"/>
      <c r="J14" s="250"/>
      <c r="K14" s="222"/>
    </row>
    <row r="15" spans="1:11" ht="15" thickBot="1">
      <c r="A15" s="214"/>
      <c r="B15" s="251" t="s">
        <v>82</v>
      </c>
      <c r="C15" s="252"/>
      <c r="D15" s="253"/>
      <c r="E15" s="254">
        <f>E14*E5</f>
        <v>1353.3333333333333</v>
      </c>
      <c r="F15" s="255"/>
      <c r="G15" s="256">
        <f>G14*G5</f>
        <v>887.49999999999977</v>
      </c>
      <c r="H15" s="256"/>
      <c r="I15" s="256"/>
      <c r="J15" s="257"/>
      <c r="K15" s="222"/>
    </row>
    <row r="16" spans="1:11" ht="15">
      <c r="A16" s="214"/>
      <c r="B16" s="436" t="s">
        <v>144</v>
      </c>
      <c r="C16" s="436"/>
      <c r="D16" s="436"/>
      <c r="E16" s="436"/>
    </row>
    <row r="17" spans="1:7" ht="15">
      <c r="A17" s="214"/>
      <c r="C17" s="258" t="s">
        <v>31</v>
      </c>
      <c r="D17" s="433">
        <f>E15+G15</f>
        <v>2240.833333333333</v>
      </c>
      <c r="E17" s="433"/>
    </row>
    <row r="18" spans="1:7">
      <c r="B18" s="211" t="s">
        <v>150</v>
      </c>
      <c r="D18" s="323">
        <f>D17/(E5+G5)</f>
        <v>37.347222222222214</v>
      </c>
    </row>
    <row r="21" spans="1:7" ht="39" customHeight="1">
      <c r="B21" s="437" t="s">
        <v>192</v>
      </c>
      <c r="C21" s="437"/>
      <c r="D21" s="437"/>
      <c r="E21" s="437"/>
      <c r="F21" s="437"/>
      <c r="G21" s="437"/>
    </row>
    <row r="22" spans="1:7">
      <c r="B22" s="211" t="s">
        <v>198</v>
      </c>
    </row>
  </sheetData>
  <mergeCells count="4">
    <mergeCell ref="D17:E17"/>
    <mergeCell ref="B4:J4"/>
    <mergeCell ref="B16:E16"/>
    <mergeCell ref="B21:G2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33"/>
  <sheetViews>
    <sheetView showGridLines="0" workbookViewId="0">
      <selection activeCell="C25" sqref="C25"/>
    </sheetView>
  </sheetViews>
  <sheetFormatPr defaultColWidth="8.796875" defaultRowHeight="14.25"/>
  <cols>
    <col min="1" max="1" width="2.09765625" style="53" bestFit="1" customWidth="1"/>
    <col min="2" max="2" width="38.19921875" style="53" bestFit="1" customWidth="1"/>
    <col min="3" max="3" width="11.69921875" style="264" bestFit="1" customWidth="1"/>
    <col min="4" max="4" width="2.5" style="53" customWidth="1"/>
    <col min="5" max="5" width="14.09765625" style="53" customWidth="1"/>
    <col min="6" max="6" width="10.796875" style="53" customWidth="1"/>
    <col min="7" max="16384" width="8.796875" style="53"/>
  </cols>
  <sheetData>
    <row r="2" spans="1:3" ht="18">
      <c r="B2" s="361">
        <f>Índice!B2</f>
        <v>0</v>
      </c>
      <c r="C2" s="263"/>
    </row>
    <row r="3" spans="1:3" ht="15" thickBot="1"/>
    <row r="4" spans="1:3" ht="15">
      <c r="B4" s="438" t="s">
        <v>191</v>
      </c>
      <c r="C4" s="439"/>
    </row>
    <row r="5" spans="1:3" ht="15">
      <c r="B5" s="54" t="s">
        <v>35</v>
      </c>
      <c r="C5" s="265" t="s">
        <v>46</v>
      </c>
    </row>
    <row r="6" spans="1:3" ht="15.75" thickBot="1">
      <c r="B6" s="55"/>
      <c r="C6" s="266" t="s">
        <v>36</v>
      </c>
    </row>
    <row r="7" spans="1:3" ht="15" thickTop="1">
      <c r="A7" s="56"/>
      <c r="B7" s="57" t="s">
        <v>184</v>
      </c>
      <c r="C7" s="262">
        <v>380</v>
      </c>
    </row>
    <row r="8" spans="1:3">
      <c r="A8" s="56"/>
      <c r="B8" s="57" t="s">
        <v>47</v>
      </c>
      <c r="C8" s="262">
        <v>600</v>
      </c>
    </row>
    <row r="9" spans="1:3">
      <c r="A9" s="56"/>
      <c r="B9" s="204" t="s">
        <v>48</v>
      </c>
      <c r="C9" s="267">
        <v>30</v>
      </c>
    </row>
    <row r="10" spans="1:3">
      <c r="A10" s="56"/>
      <c r="B10" s="57" t="s">
        <v>94</v>
      </c>
      <c r="C10" s="262">
        <v>60</v>
      </c>
    </row>
    <row r="11" spans="1:3">
      <c r="A11" s="56"/>
      <c r="B11" s="57" t="s">
        <v>49</v>
      </c>
      <c r="C11" s="262">
        <v>30</v>
      </c>
    </row>
    <row r="12" spans="1:3">
      <c r="A12" s="56"/>
      <c r="B12" s="204" t="s">
        <v>50</v>
      </c>
      <c r="C12" s="267">
        <v>30</v>
      </c>
    </row>
    <row r="13" spans="1:3">
      <c r="A13" s="56"/>
      <c r="B13" s="57" t="s">
        <v>51</v>
      </c>
      <c r="C13" s="262">
        <v>28</v>
      </c>
    </row>
    <row r="14" spans="1:3">
      <c r="A14" s="56"/>
      <c r="B14" s="57" t="s">
        <v>52</v>
      </c>
      <c r="C14" s="262">
        <v>30</v>
      </c>
    </row>
    <row r="15" spans="1:3">
      <c r="A15" s="56"/>
      <c r="B15" s="204" t="s">
        <v>53</v>
      </c>
      <c r="C15" s="267">
        <v>60</v>
      </c>
    </row>
    <row r="16" spans="1:3">
      <c r="A16" s="56"/>
      <c r="B16" s="57" t="s">
        <v>54</v>
      </c>
      <c r="C16" s="262">
        <v>180</v>
      </c>
    </row>
    <row r="17" spans="1:5">
      <c r="A17" s="56"/>
      <c r="B17" s="204" t="s">
        <v>55</v>
      </c>
      <c r="C17" s="267">
        <v>25</v>
      </c>
    </row>
    <row r="18" spans="1:5">
      <c r="A18" s="56"/>
      <c r="B18" s="57" t="s">
        <v>56</v>
      </c>
      <c r="C18" s="262">
        <v>25</v>
      </c>
    </row>
    <row r="19" spans="1:5">
      <c r="A19" s="56"/>
      <c r="B19" s="57" t="s">
        <v>96</v>
      </c>
      <c r="C19" s="262">
        <v>250</v>
      </c>
    </row>
    <row r="20" spans="1:5" ht="28.5">
      <c r="A20" s="56"/>
      <c r="B20" s="204" t="s">
        <v>95</v>
      </c>
      <c r="C20" s="267">
        <v>120</v>
      </c>
    </row>
    <row r="21" spans="1:5">
      <c r="A21" s="56"/>
      <c r="B21" s="57" t="s">
        <v>179</v>
      </c>
      <c r="C21" s="262">
        <v>800</v>
      </c>
    </row>
    <row r="22" spans="1:5">
      <c r="A22" s="56"/>
      <c r="B22" s="57" t="s">
        <v>57</v>
      </c>
      <c r="C22" s="262">
        <v>180</v>
      </c>
    </row>
    <row r="23" spans="1:5">
      <c r="A23" s="56"/>
      <c r="B23" s="204" t="s">
        <v>58</v>
      </c>
      <c r="C23" s="267">
        <v>120</v>
      </c>
    </row>
    <row r="24" spans="1:5">
      <c r="A24" s="56"/>
      <c r="B24" s="57" t="s">
        <v>59</v>
      </c>
      <c r="C24" s="262">
        <v>60</v>
      </c>
    </row>
    <row r="25" spans="1:5">
      <c r="A25" s="56"/>
      <c r="B25" s="57" t="s">
        <v>60</v>
      </c>
      <c r="C25" s="262">
        <v>300</v>
      </c>
    </row>
    <row r="26" spans="1:5" ht="15" thickBot="1">
      <c r="A26" s="56"/>
      <c r="B26" s="58" t="s">
        <v>202</v>
      </c>
      <c r="C26" s="268">
        <v>0</v>
      </c>
    </row>
    <row r="27" spans="1:5" ht="16.5" thickTop="1" thickBot="1">
      <c r="A27" s="56"/>
      <c r="B27" s="59" t="s">
        <v>8</v>
      </c>
      <c r="C27" s="60">
        <f>SUM(C7:C26)</f>
        <v>3308</v>
      </c>
      <c r="E27" s="61"/>
    </row>
    <row r="30" spans="1:5" ht="27.6" customHeight="1">
      <c r="B30" s="440" t="s">
        <v>193</v>
      </c>
      <c r="C30" s="440"/>
    </row>
    <row r="31" spans="1:5">
      <c r="B31" s="351"/>
      <c r="C31" s="352"/>
    </row>
    <row r="32" spans="1:5" ht="45.75" customHeight="1">
      <c r="B32" s="440" t="s">
        <v>197</v>
      </c>
      <c r="C32" s="440"/>
    </row>
    <row r="33" spans="2:3">
      <c r="B33" s="351"/>
      <c r="C33" s="352"/>
    </row>
  </sheetData>
  <mergeCells count="3">
    <mergeCell ref="B4:C4"/>
    <mergeCell ref="B30:C30"/>
    <mergeCell ref="B32:C3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59"/>
  <sheetViews>
    <sheetView showGridLines="0" tabSelected="1" view="pageBreakPreview" topLeftCell="A10" zoomScale="85" zoomScaleNormal="100" zoomScaleSheetLayoutView="85" workbookViewId="0">
      <selection activeCell="F31" sqref="F31"/>
    </sheetView>
  </sheetViews>
  <sheetFormatPr defaultColWidth="7.19921875" defaultRowHeight="12.75"/>
  <cols>
    <col min="1" max="1" width="1.59765625" style="62" customWidth="1"/>
    <col min="2" max="2" width="2.09765625" style="62" customWidth="1"/>
    <col min="3" max="3" width="17.3984375" style="62" customWidth="1"/>
    <col min="4" max="4" width="7.19921875" style="62" customWidth="1"/>
    <col min="5" max="5" width="10.69921875" style="62" customWidth="1"/>
    <col min="6" max="6" width="12.09765625" style="62" customWidth="1"/>
    <col min="7" max="7" width="12" style="62" customWidth="1"/>
    <col min="8" max="8" width="16" style="62" customWidth="1"/>
    <col min="9" max="9" width="7.796875" style="62" customWidth="1"/>
    <col min="10" max="10" width="1.8984375" style="62" customWidth="1"/>
    <col min="11" max="256" width="7.19921875" style="62"/>
    <col min="257" max="257" width="1.59765625" style="62" customWidth="1"/>
    <col min="258" max="258" width="2.09765625" style="62" customWidth="1"/>
    <col min="259" max="259" width="17.3984375" style="62" customWidth="1"/>
    <col min="260" max="260" width="7.19921875" style="62" customWidth="1"/>
    <col min="261" max="261" width="10.69921875" style="62" customWidth="1"/>
    <col min="262" max="262" width="11.09765625" style="62" customWidth="1"/>
    <col min="263" max="263" width="7.69921875" style="62" customWidth="1"/>
    <col min="264" max="264" width="9" style="62" bestFit="1" customWidth="1"/>
    <col min="265" max="265" width="9.59765625" style="62" bestFit="1" customWidth="1"/>
    <col min="266" max="266" width="1.8984375" style="62" customWidth="1"/>
    <col min="267" max="512" width="7.19921875" style="62"/>
    <col min="513" max="513" width="1.59765625" style="62" customWidth="1"/>
    <col min="514" max="514" width="2.09765625" style="62" customWidth="1"/>
    <col min="515" max="515" width="17.3984375" style="62" customWidth="1"/>
    <col min="516" max="516" width="7.19921875" style="62" customWidth="1"/>
    <col min="517" max="517" width="10.69921875" style="62" customWidth="1"/>
    <col min="518" max="518" width="11.09765625" style="62" customWidth="1"/>
    <col min="519" max="519" width="7.69921875" style="62" customWidth="1"/>
    <col min="520" max="520" width="9" style="62" bestFit="1" customWidth="1"/>
    <col min="521" max="521" width="9.59765625" style="62" bestFit="1" customWidth="1"/>
    <col min="522" max="522" width="1.8984375" style="62" customWidth="1"/>
    <col min="523" max="768" width="7.19921875" style="62"/>
    <col min="769" max="769" width="1.59765625" style="62" customWidth="1"/>
    <col min="770" max="770" width="2.09765625" style="62" customWidth="1"/>
    <col min="771" max="771" width="17.3984375" style="62" customWidth="1"/>
    <col min="772" max="772" width="7.19921875" style="62" customWidth="1"/>
    <col min="773" max="773" width="10.69921875" style="62" customWidth="1"/>
    <col min="774" max="774" width="11.09765625" style="62" customWidth="1"/>
    <col min="775" max="775" width="7.69921875" style="62" customWidth="1"/>
    <col min="776" max="776" width="9" style="62" bestFit="1" customWidth="1"/>
    <col min="777" max="777" width="9.59765625" style="62" bestFit="1" customWidth="1"/>
    <col min="778" max="778" width="1.8984375" style="62" customWidth="1"/>
    <col min="779" max="1024" width="7.19921875" style="62"/>
    <col min="1025" max="1025" width="1.59765625" style="62" customWidth="1"/>
    <col min="1026" max="1026" width="2.09765625" style="62" customWidth="1"/>
    <col min="1027" max="1027" width="17.3984375" style="62" customWidth="1"/>
    <col min="1028" max="1028" width="7.19921875" style="62" customWidth="1"/>
    <col min="1029" max="1029" width="10.69921875" style="62" customWidth="1"/>
    <col min="1030" max="1030" width="11.09765625" style="62" customWidth="1"/>
    <col min="1031" max="1031" width="7.69921875" style="62" customWidth="1"/>
    <col min="1032" max="1032" width="9" style="62" bestFit="1" customWidth="1"/>
    <col min="1033" max="1033" width="9.59765625" style="62" bestFit="1" customWidth="1"/>
    <col min="1034" max="1034" width="1.8984375" style="62" customWidth="1"/>
    <col min="1035" max="1280" width="7.19921875" style="62"/>
    <col min="1281" max="1281" width="1.59765625" style="62" customWidth="1"/>
    <col min="1282" max="1282" width="2.09765625" style="62" customWidth="1"/>
    <col min="1283" max="1283" width="17.3984375" style="62" customWidth="1"/>
    <col min="1284" max="1284" width="7.19921875" style="62" customWidth="1"/>
    <col min="1285" max="1285" width="10.69921875" style="62" customWidth="1"/>
    <col min="1286" max="1286" width="11.09765625" style="62" customWidth="1"/>
    <col min="1287" max="1287" width="7.69921875" style="62" customWidth="1"/>
    <col min="1288" max="1288" width="9" style="62" bestFit="1" customWidth="1"/>
    <col min="1289" max="1289" width="9.59765625" style="62" bestFit="1" customWidth="1"/>
    <col min="1290" max="1290" width="1.8984375" style="62" customWidth="1"/>
    <col min="1291" max="1536" width="7.19921875" style="62"/>
    <col min="1537" max="1537" width="1.59765625" style="62" customWidth="1"/>
    <col min="1538" max="1538" width="2.09765625" style="62" customWidth="1"/>
    <col min="1539" max="1539" width="17.3984375" style="62" customWidth="1"/>
    <col min="1540" max="1540" width="7.19921875" style="62" customWidth="1"/>
    <col min="1541" max="1541" width="10.69921875" style="62" customWidth="1"/>
    <col min="1542" max="1542" width="11.09765625" style="62" customWidth="1"/>
    <col min="1543" max="1543" width="7.69921875" style="62" customWidth="1"/>
    <col min="1544" max="1544" width="9" style="62" bestFit="1" customWidth="1"/>
    <col min="1545" max="1545" width="9.59765625" style="62" bestFit="1" customWidth="1"/>
    <col min="1546" max="1546" width="1.8984375" style="62" customWidth="1"/>
    <col min="1547" max="1792" width="7.19921875" style="62"/>
    <col min="1793" max="1793" width="1.59765625" style="62" customWidth="1"/>
    <col min="1794" max="1794" width="2.09765625" style="62" customWidth="1"/>
    <col min="1795" max="1795" width="17.3984375" style="62" customWidth="1"/>
    <col min="1796" max="1796" width="7.19921875" style="62" customWidth="1"/>
    <col min="1797" max="1797" width="10.69921875" style="62" customWidth="1"/>
    <col min="1798" max="1798" width="11.09765625" style="62" customWidth="1"/>
    <col min="1799" max="1799" width="7.69921875" style="62" customWidth="1"/>
    <col min="1800" max="1800" width="9" style="62" bestFit="1" customWidth="1"/>
    <col min="1801" max="1801" width="9.59765625" style="62" bestFit="1" customWidth="1"/>
    <col min="1802" max="1802" width="1.8984375" style="62" customWidth="1"/>
    <col min="1803" max="2048" width="7.19921875" style="62"/>
    <col min="2049" max="2049" width="1.59765625" style="62" customWidth="1"/>
    <col min="2050" max="2050" width="2.09765625" style="62" customWidth="1"/>
    <col min="2051" max="2051" width="17.3984375" style="62" customWidth="1"/>
    <col min="2052" max="2052" width="7.19921875" style="62" customWidth="1"/>
    <col min="2053" max="2053" width="10.69921875" style="62" customWidth="1"/>
    <col min="2054" max="2054" width="11.09765625" style="62" customWidth="1"/>
    <col min="2055" max="2055" width="7.69921875" style="62" customWidth="1"/>
    <col min="2056" max="2056" width="9" style="62" bestFit="1" customWidth="1"/>
    <col min="2057" max="2057" width="9.59765625" style="62" bestFit="1" customWidth="1"/>
    <col min="2058" max="2058" width="1.8984375" style="62" customWidth="1"/>
    <col min="2059" max="2304" width="7.19921875" style="62"/>
    <col min="2305" max="2305" width="1.59765625" style="62" customWidth="1"/>
    <col min="2306" max="2306" width="2.09765625" style="62" customWidth="1"/>
    <col min="2307" max="2307" width="17.3984375" style="62" customWidth="1"/>
    <col min="2308" max="2308" width="7.19921875" style="62" customWidth="1"/>
    <col min="2309" max="2309" width="10.69921875" style="62" customWidth="1"/>
    <col min="2310" max="2310" width="11.09765625" style="62" customWidth="1"/>
    <col min="2311" max="2311" width="7.69921875" style="62" customWidth="1"/>
    <col min="2312" max="2312" width="9" style="62" bestFit="1" customWidth="1"/>
    <col min="2313" max="2313" width="9.59765625" style="62" bestFit="1" customWidth="1"/>
    <col min="2314" max="2314" width="1.8984375" style="62" customWidth="1"/>
    <col min="2315" max="2560" width="7.19921875" style="62"/>
    <col min="2561" max="2561" width="1.59765625" style="62" customWidth="1"/>
    <col min="2562" max="2562" width="2.09765625" style="62" customWidth="1"/>
    <col min="2563" max="2563" width="17.3984375" style="62" customWidth="1"/>
    <col min="2564" max="2564" width="7.19921875" style="62" customWidth="1"/>
    <col min="2565" max="2565" width="10.69921875" style="62" customWidth="1"/>
    <col min="2566" max="2566" width="11.09765625" style="62" customWidth="1"/>
    <col min="2567" max="2567" width="7.69921875" style="62" customWidth="1"/>
    <col min="2568" max="2568" width="9" style="62" bestFit="1" customWidth="1"/>
    <col min="2569" max="2569" width="9.59765625" style="62" bestFit="1" customWidth="1"/>
    <col min="2570" max="2570" width="1.8984375" style="62" customWidth="1"/>
    <col min="2571" max="2816" width="7.19921875" style="62"/>
    <col min="2817" max="2817" width="1.59765625" style="62" customWidth="1"/>
    <col min="2818" max="2818" width="2.09765625" style="62" customWidth="1"/>
    <col min="2819" max="2819" width="17.3984375" style="62" customWidth="1"/>
    <col min="2820" max="2820" width="7.19921875" style="62" customWidth="1"/>
    <col min="2821" max="2821" width="10.69921875" style="62" customWidth="1"/>
    <col min="2822" max="2822" width="11.09765625" style="62" customWidth="1"/>
    <col min="2823" max="2823" width="7.69921875" style="62" customWidth="1"/>
    <col min="2824" max="2824" width="9" style="62" bestFit="1" customWidth="1"/>
    <col min="2825" max="2825" width="9.59765625" style="62" bestFit="1" customWidth="1"/>
    <col min="2826" max="2826" width="1.8984375" style="62" customWidth="1"/>
    <col min="2827" max="3072" width="7.19921875" style="62"/>
    <col min="3073" max="3073" width="1.59765625" style="62" customWidth="1"/>
    <col min="3074" max="3074" width="2.09765625" style="62" customWidth="1"/>
    <col min="3075" max="3075" width="17.3984375" style="62" customWidth="1"/>
    <col min="3076" max="3076" width="7.19921875" style="62" customWidth="1"/>
    <col min="3077" max="3077" width="10.69921875" style="62" customWidth="1"/>
    <col min="3078" max="3078" width="11.09765625" style="62" customWidth="1"/>
    <col min="3079" max="3079" width="7.69921875" style="62" customWidth="1"/>
    <col min="3080" max="3080" width="9" style="62" bestFit="1" customWidth="1"/>
    <col min="3081" max="3081" width="9.59765625" style="62" bestFit="1" customWidth="1"/>
    <col min="3082" max="3082" width="1.8984375" style="62" customWidth="1"/>
    <col min="3083" max="3328" width="7.19921875" style="62"/>
    <col min="3329" max="3329" width="1.59765625" style="62" customWidth="1"/>
    <col min="3330" max="3330" width="2.09765625" style="62" customWidth="1"/>
    <col min="3331" max="3331" width="17.3984375" style="62" customWidth="1"/>
    <col min="3332" max="3332" width="7.19921875" style="62" customWidth="1"/>
    <col min="3333" max="3333" width="10.69921875" style="62" customWidth="1"/>
    <col min="3334" max="3334" width="11.09765625" style="62" customWidth="1"/>
    <col min="3335" max="3335" width="7.69921875" style="62" customWidth="1"/>
    <col min="3336" max="3336" width="9" style="62" bestFit="1" customWidth="1"/>
    <col min="3337" max="3337" width="9.59765625" style="62" bestFit="1" customWidth="1"/>
    <col min="3338" max="3338" width="1.8984375" style="62" customWidth="1"/>
    <col min="3339" max="3584" width="7.19921875" style="62"/>
    <col min="3585" max="3585" width="1.59765625" style="62" customWidth="1"/>
    <col min="3586" max="3586" width="2.09765625" style="62" customWidth="1"/>
    <col min="3587" max="3587" width="17.3984375" style="62" customWidth="1"/>
    <col min="3588" max="3588" width="7.19921875" style="62" customWidth="1"/>
    <col min="3589" max="3589" width="10.69921875" style="62" customWidth="1"/>
    <col min="3590" max="3590" width="11.09765625" style="62" customWidth="1"/>
    <col min="3591" max="3591" width="7.69921875" style="62" customWidth="1"/>
    <col min="3592" max="3592" width="9" style="62" bestFit="1" customWidth="1"/>
    <col min="3593" max="3593" width="9.59765625" style="62" bestFit="1" customWidth="1"/>
    <col min="3594" max="3594" width="1.8984375" style="62" customWidth="1"/>
    <col min="3595" max="3840" width="7.19921875" style="62"/>
    <col min="3841" max="3841" width="1.59765625" style="62" customWidth="1"/>
    <col min="3842" max="3842" width="2.09765625" style="62" customWidth="1"/>
    <col min="3843" max="3843" width="17.3984375" style="62" customWidth="1"/>
    <col min="3844" max="3844" width="7.19921875" style="62" customWidth="1"/>
    <col min="3845" max="3845" width="10.69921875" style="62" customWidth="1"/>
    <col min="3846" max="3846" width="11.09765625" style="62" customWidth="1"/>
    <col min="3847" max="3847" width="7.69921875" style="62" customWidth="1"/>
    <col min="3848" max="3848" width="9" style="62" bestFit="1" customWidth="1"/>
    <col min="3849" max="3849" width="9.59765625" style="62" bestFit="1" customWidth="1"/>
    <col min="3850" max="3850" width="1.8984375" style="62" customWidth="1"/>
    <col min="3851" max="4096" width="7.19921875" style="62"/>
    <col min="4097" max="4097" width="1.59765625" style="62" customWidth="1"/>
    <col min="4098" max="4098" width="2.09765625" style="62" customWidth="1"/>
    <col min="4099" max="4099" width="17.3984375" style="62" customWidth="1"/>
    <col min="4100" max="4100" width="7.19921875" style="62" customWidth="1"/>
    <col min="4101" max="4101" width="10.69921875" style="62" customWidth="1"/>
    <col min="4102" max="4102" width="11.09765625" style="62" customWidth="1"/>
    <col min="4103" max="4103" width="7.69921875" style="62" customWidth="1"/>
    <col min="4104" max="4104" width="9" style="62" bestFit="1" customWidth="1"/>
    <col min="4105" max="4105" width="9.59765625" style="62" bestFit="1" customWidth="1"/>
    <col min="4106" max="4106" width="1.8984375" style="62" customWidth="1"/>
    <col min="4107" max="4352" width="7.19921875" style="62"/>
    <col min="4353" max="4353" width="1.59765625" style="62" customWidth="1"/>
    <col min="4354" max="4354" width="2.09765625" style="62" customWidth="1"/>
    <col min="4355" max="4355" width="17.3984375" style="62" customWidth="1"/>
    <col min="4356" max="4356" width="7.19921875" style="62" customWidth="1"/>
    <col min="4357" max="4357" width="10.69921875" style="62" customWidth="1"/>
    <col min="4358" max="4358" width="11.09765625" style="62" customWidth="1"/>
    <col min="4359" max="4359" width="7.69921875" style="62" customWidth="1"/>
    <col min="4360" max="4360" width="9" style="62" bestFit="1" customWidth="1"/>
    <col min="4361" max="4361" width="9.59765625" style="62" bestFit="1" customWidth="1"/>
    <col min="4362" max="4362" width="1.8984375" style="62" customWidth="1"/>
    <col min="4363" max="4608" width="7.19921875" style="62"/>
    <col min="4609" max="4609" width="1.59765625" style="62" customWidth="1"/>
    <col min="4610" max="4610" width="2.09765625" style="62" customWidth="1"/>
    <col min="4611" max="4611" width="17.3984375" style="62" customWidth="1"/>
    <col min="4612" max="4612" width="7.19921875" style="62" customWidth="1"/>
    <col min="4613" max="4613" width="10.69921875" style="62" customWidth="1"/>
    <col min="4614" max="4614" width="11.09765625" style="62" customWidth="1"/>
    <col min="4615" max="4615" width="7.69921875" style="62" customWidth="1"/>
    <col min="4616" max="4616" width="9" style="62" bestFit="1" customWidth="1"/>
    <col min="4617" max="4617" width="9.59765625" style="62" bestFit="1" customWidth="1"/>
    <col min="4618" max="4618" width="1.8984375" style="62" customWidth="1"/>
    <col min="4619" max="4864" width="7.19921875" style="62"/>
    <col min="4865" max="4865" width="1.59765625" style="62" customWidth="1"/>
    <col min="4866" max="4866" width="2.09765625" style="62" customWidth="1"/>
    <col min="4867" max="4867" width="17.3984375" style="62" customWidth="1"/>
    <col min="4868" max="4868" width="7.19921875" style="62" customWidth="1"/>
    <col min="4869" max="4869" width="10.69921875" style="62" customWidth="1"/>
    <col min="4870" max="4870" width="11.09765625" style="62" customWidth="1"/>
    <col min="4871" max="4871" width="7.69921875" style="62" customWidth="1"/>
    <col min="4872" max="4872" width="9" style="62" bestFit="1" customWidth="1"/>
    <col min="4873" max="4873" width="9.59765625" style="62" bestFit="1" customWidth="1"/>
    <col min="4874" max="4874" width="1.8984375" style="62" customWidth="1"/>
    <col min="4875" max="5120" width="7.19921875" style="62"/>
    <col min="5121" max="5121" width="1.59765625" style="62" customWidth="1"/>
    <col min="5122" max="5122" width="2.09765625" style="62" customWidth="1"/>
    <col min="5123" max="5123" width="17.3984375" style="62" customWidth="1"/>
    <col min="5124" max="5124" width="7.19921875" style="62" customWidth="1"/>
    <col min="5125" max="5125" width="10.69921875" style="62" customWidth="1"/>
    <col min="5126" max="5126" width="11.09765625" style="62" customWidth="1"/>
    <col min="5127" max="5127" width="7.69921875" style="62" customWidth="1"/>
    <col min="5128" max="5128" width="9" style="62" bestFit="1" customWidth="1"/>
    <col min="5129" max="5129" width="9.59765625" style="62" bestFit="1" customWidth="1"/>
    <col min="5130" max="5130" width="1.8984375" style="62" customWidth="1"/>
    <col min="5131" max="5376" width="7.19921875" style="62"/>
    <col min="5377" max="5377" width="1.59765625" style="62" customWidth="1"/>
    <col min="5378" max="5378" width="2.09765625" style="62" customWidth="1"/>
    <col min="5379" max="5379" width="17.3984375" style="62" customWidth="1"/>
    <col min="5380" max="5380" width="7.19921875" style="62" customWidth="1"/>
    <col min="5381" max="5381" width="10.69921875" style="62" customWidth="1"/>
    <col min="5382" max="5382" width="11.09765625" style="62" customWidth="1"/>
    <col min="5383" max="5383" width="7.69921875" style="62" customWidth="1"/>
    <col min="5384" max="5384" width="9" style="62" bestFit="1" customWidth="1"/>
    <col min="5385" max="5385" width="9.59765625" style="62" bestFit="1" customWidth="1"/>
    <col min="5386" max="5386" width="1.8984375" style="62" customWidth="1"/>
    <col min="5387" max="5632" width="7.19921875" style="62"/>
    <col min="5633" max="5633" width="1.59765625" style="62" customWidth="1"/>
    <col min="5634" max="5634" width="2.09765625" style="62" customWidth="1"/>
    <col min="5635" max="5635" width="17.3984375" style="62" customWidth="1"/>
    <col min="5636" max="5636" width="7.19921875" style="62" customWidth="1"/>
    <col min="5637" max="5637" width="10.69921875" style="62" customWidth="1"/>
    <col min="5638" max="5638" width="11.09765625" style="62" customWidth="1"/>
    <col min="5639" max="5639" width="7.69921875" style="62" customWidth="1"/>
    <col min="5640" max="5640" width="9" style="62" bestFit="1" customWidth="1"/>
    <col min="5641" max="5641" width="9.59765625" style="62" bestFit="1" customWidth="1"/>
    <col min="5642" max="5642" width="1.8984375" style="62" customWidth="1"/>
    <col min="5643" max="5888" width="7.19921875" style="62"/>
    <col min="5889" max="5889" width="1.59765625" style="62" customWidth="1"/>
    <col min="5890" max="5890" width="2.09765625" style="62" customWidth="1"/>
    <col min="5891" max="5891" width="17.3984375" style="62" customWidth="1"/>
    <col min="5892" max="5892" width="7.19921875" style="62" customWidth="1"/>
    <col min="5893" max="5893" width="10.69921875" style="62" customWidth="1"/>
    <col min="5894" max="5894" width="11.09765625" style="62" customWidth="1"/>
    <col min="5895" max="5895" width="7.69921875" style="62" customWidth="1"/>
    <col min="5896" max="5896" width="9" style="62" bestFit="1" customWidth="1"/>
    <col min="5897" max="5897" width="9.59765625" style="62" bestFit="1" customWidth="1"/>
    <col min="5898" max="5898" width="1.8984375" style="62" customWidth="1"/>
    <col min="5899" max="6144" width="7.19921875" style="62"/>
    <col min="6145" max="6145" width="1.59765625" style="62" customWidth="1"/>
    <col min="6146" max="6146" width="2.09765625" style="62" customWidth="1"/>
    <col min="6147" max="6147" width="17.3984375" style="62" customWidth="1"/>
    <col min="6148" max="6148" width="7.19921875" style="62" customWidth="1"/>
    <col min="6149" max="6149" width="10.69921875" style="62" customWidth="1"/>
    <col min="6150" max="6150" width="11.09765625" style="62" customWidth="1"/>
    <col min="6151" max="6151" width="7.69921875" style="62" customWidth="1"/>
    <col min="6152" max="6152" width="9" style="62" bestFit="1" customWidth="1"/>
    <col min="6153" max="6153" width="9.59765625" style="62" bestFit="1" customWidth="1"/>
    <col min="6154" max="6154" width="1.8984375" style="62" customWidth="1"/>
    <col min="6155" max="6400" width="7.19921875" style="62"/>
    <col min="6401" max="6401" width="1.59765625" style="62" customWidth="1"/>
    <col min="6402" max="6402" width="2.09765625" style="62" customWidth="1"/>
    <col min="6403" max="6403" width="17.3984375" style="62" customWidth="1"/>
    <col min="6404" max="6404" width="7.19921875" style="62" customWidth="1"/>
    <col min="6405" max="6405" width="10.69921875" style="62" customWidth="1"/>
    <col min="6406" max="6406" width="11.09765625" style="62" customWidth="1"/>
    <col min="6407" max="6407" width="7.69921875" style="62" customWidth="1"/>
    <col min="6408" max="6408" width="9" style="62" bestFit="1" customWidth="1"/>
    <col min="6409" max="6409" width="9.59765625" style="62" bestFit="1" customWidth="1"/>
    <col min="6410" max="6410" width="1.8984375" style="62" customWidth="1"/>
    <col min="6411" max="6656" width="7.19921875" style="62"/>
    <col min="6657" max="6657" width="1.59765625" style="62" customWidth="1"/>
    <col min="6658" max="6658" width="2.09765625" style="62" customWidth="1"/>
    <col min="6659" max="6659" width="17.3984375" style="62" customWidth="1"/>
    <col min="6660" max="6660" width="7.19921875" style="62" customWidth="1"/>
    <col min="6661" max="6661" width="10.69921875" style="62" customWidth="1"/>
    <col min="6662" max="6662" width="11.09765625" style="62" customWidth="1"/>
    <col min="6663" max="6663" width="7.69921875" style="62" customWidth="1"/>
    <col min="6664" max="6664" width="9" style="62" bestFit="1" customWidth="1"/>
    <col min="6665" max="6665" width="9.59765625" style="62" bestFit="1" customWidth="1"/>
    <col min="6666" max="6666" width="1.8984375" style="62" customWidth="1"/>
    <col min="6667" max="6912" width="7.19921875" style="62"/>
    <col min="6913" max="6913" width="1.59765625" style="62" customWidth="1"/>
    <col min="6914" max="6914" width="2.09765625" style="62" customWidth="1"/>
    <col min="6915" max="6915" width="17.3984375" style="62" customWidth="1"/>
    <col min="6916" max="6916" width="7.19921875" style="62" customWidth="1"/>
    <col min="6917" max="6917" width="10.69921875" style="62" customWidth="1"/>
    <col min="6918" max="6918" width="11.09765625" style="62" customWidth="1"/>
    <col min="6919" max="6919" width="7.69921875" style="62" customWidth="1"/>
    <col min="6920" max="6920" width="9" style="62" bestFit="1" customWidth="1"/>
    <col min="6921" max="6921" width="9.59765625" style="62" bestFit="1" customWidth="1"/>
    <col min="6922" max="6922" width="1.8984375" style="62" customWidth="1"/>
    <col min="6923" max="7168" width="7.19921875" style="62"/>
    <col min="7169" max="7169" width="1.59765625" style="62" customWidth="1"/>
    <col min="7170" max="7170" width="2.09765625" style="62" customWidth="1"/>
    <col min="7171" max="7171" width="17.3984375" style="62" customWidth="1"/>
    <col min="7172" max="7172" width="7.19921875" style="62" customWidth="1"/>
    <col min="7173" max="7173" width="10.69921875" style="62" customWidth="1"/>
    <col min="7174" max="7174" width="11.09765625" style="62" customWidth="1"/>
    <col min="7175" max="7175" width="7.69921875" style="62" customWidth="1"/>
    <col min="7176" max="7176" width="9" style="62" bestFit="1" customWidth="1"/>
    <col min="7177" max="7177" width="9.59765625" style="62" bestFit="1" customWidth="1"/>
    <col min="7178" max="7178" width="1.8984375" style="62" customWidth="1"/>
    <col min="7179" max="7424" width="7.19921875" style="62"/>
    <col min="7425" max="7425" width="1.59765625" style="62" customWidth="1"/>
    <col min="7426" max="7426" width="2.09765625" style="62" customWidth="1"/>
    <col min="7427" max="7427" width="17.3984375" style="62" customWidth="1"/>
    <col min="7428" max="7428" width="7.19921875" style="62" customWidth="1"/>
    <col min="7429" max="7429" width="10.69921875" style="62" customWidth="1"/>
    <col min="7430" max="7430" width="11.09765625" style="62" customWidth="1"/>
    <col min="7431" max="7431" width="7.69921875" style="62" customWidth="1"/>
    <col min="7432" max="7432" width="9" style="62" bestFit="1" customWidth="1"/>
    <col min="7433" max="7433" width="9.59765625" style="62" bestFit="1" customWidth="1"/>
    <col min="7434" max="7434" width="1.8984375" style="62" customWidth="1"/>
    <col min="7435" max="7680" width="7.19921875" style="62"/>
    <col min="7681" max="7681" width="1.59765625" style="62" customWidth="1"/>
    <col min="7682" max="7682" width="2.09765625" style="62" customWidth="1"/>
    <col min="7683" max="7683" width="17.3984375" style="62" customWidth="1"/>
    <col min="7684" max="7684" width="7.19921875" style="62" customWidth="1"/>
    <col min="7685" max="7685" width="10.69921875" style="62" customWidth="1"/>
    <col min="7686" max="7686" width="11.09765625" style="62" customWidth="1"/>
    <col min="7687" max="7687" width="7.69921875" style="62" customWidth="1"/>
    <col min="7688" max="7688" width="9" style="62" bestFit="1" customWidth="1"/>
    <col min="7689" max="7689" width="9.59765625" style="62" bestFit="1" customWidth="1"/>
    <col min="7690" max="7690" width="1.8984375" style="62" customWidth="1"/>
    <col min="7691" max="7936" width="7.19921875" style="62"/>
    <col min="7937" max="7937" width="1.59765625" style="62" customWidth="1"/>
    <col min="7938" max="7938" width="2.09765625" style="62" customWidth="1"/>
    <col min="7939" max="7939" width="17.3984375" style="62" customWidth="1"/>
    <col min="7940" max="7940" width="7.19921875" style="62" customWidth="1"/>
    <col min="7941" max="7941" width="10.69921875" style="62" customWidth="1"/>
    <col min="7942" max="7942" width="11.09765625" style="62" customWidth="1"/>
    <col min="7943" max="7943" width="7.69921875" style="62" customWidth="1"/>
    <col min="7944" max="7944" width="9" style="62" bestFit="1" customWidth="1"/>
    <col min="7945" max="7945" width="9.59765625" style="62" bestFit="1" customWidth="1"/>
    <col min="7946" max="7946" width="1.8984375" style="62" customWidth="1"/>
    <col min="7947" max="8192" width="7.19921875" style="62"/>
    <col min="8193" max="8193" width="1.59765625" style="62" customWidth="1"/>
    <col min="8194" max="8194" width="2.09765625" style="62" customWidth="1"/>
    <col min="8195" max="8195" width="17.3984375" style="62" customWidth="1"/>
    <col min="8196" max="8196" width="7.19921875" style="62" customWidth="1"/>
    <col min="8197" max="8197" width="10.69921875" style="62" customWidth="1"/>
    <col min="8198" max="8198" width="11.09765625" style="62" customWidth="1"/>
    <col min="8199" max="8199" width="7.69921875" style="62" customWidth="1"/>
    <col min="8200" max="8200" width="9" style="62" bestFit="1" customWidth="1"/>
    <col min="8201" max="8201" width="9.59765625" style="62" bestFit="1" customWidth="1"/>
    <col min="8202" max="8202" width="1.8984375" style="62" customWidth="1"/>
    <col min="8203" max="8448" width="7.19921875" style="62"/>
    <col min="8449" max="8449" width="1.59765625" style="62" customWidth="1"/>
    <col min="8450" max="8450" width="2.09765625" style="62" customWidth="1"/>
    <col min="8451" max="8451" width="17.3984375" style="62" customWidth="1"/>
    <col min="8452" max="8452" width="7.19921875" style="62" customWidth="1"/>
    <col min="8453" max="8453" width="10.69921875" style="62" customWidth="1"/>
    <col min="8454" max="8454" width="11.09765625" style="62" customWidth="1"/>
    <col min="8455" max="8455" width="7.69921875" style="62" customWidth="1"/>
    <col min="8456" max="8456" width="9" style="62" bestFit="1" customWidth="1"/>
    <col min="8457" max="8457" width="9.59765625" style="62" bestFit="1" customWidth="1"/>
    <col min="8458" max="8458" width="1.8984375" style="62" customWidth="1"/>
    <col min="8459" max="8704" width="7.19921875" style="62"/>
    <col min="8705" max="8705" width="1.59765625" style="62" customWidth="1"/>
    <col min="8706" max="8706" width="2.09765625" style="62" customWidth="1"/>
    <col min="8707" max="8707" width="17.3984375" style="62" customWidth="1"/>
    <col min="8708" max="8708" width="7.19921875" style="62" customWidth="1"/>
    <col min="8709" max="8709" width="10.69921875" style="62" customWidth="1"/>
    <col min="8710" max="8710" width="11.09765625" style="62" customWidth="1"/>
    <col min="8711" max="8711" width="7.69921875" style="62" customWidth="1"/>
    <col min="8712" max="8712" width="9" style="62" bestFit="1" customWidth="1"/>
    <col min="8713" max="8713" width="9.59765625" style="62" bestFit="1" customWidth="1"/>
    <col min="8714" max="8714" width="1.8984375" style="62" customWidth="1"/>
    <col min="8715" max="8960" width="7.19921875" style="62"/>
    <col min="8961" max="8961" width="1.59765625" style="62" customWidth="1"/>
    <col min="8962" max="8962" width="2.09765625" style="62" customWidth="1"/>
    <col min="8963" max="8963" width="17.3984375" style="62" customWidth="1"/>
    <col min="8964" max="8964" width="7.19921875" style="62" customWidth="1"/>
    <col min="8965" max="8965" width="10.69921875" style="62" customWidth="1"/>
    <col min="8966" max="8966" width="11.09765625" style="62" customWidth="1"/>
    <col min="8967" max="8967" width="7.69921875" style="62" customWidth="1"/>
    <col min="8968" max="8968" width="9" style="62" bestFit="1" customWidth="1"/>
    <col min="8969" max="8969" width="9.59765625" style="62" bestFit="1" customWidth="1"/>
    <col min="8970" max="8970" width="1.8984375" style="62" customWidth="1"/>
    <col min="8971" max="9216" width="7.19921875" style="62"/>
    <col min="9217" max="9217" width="1.59765625" style="62" customWidth="1"/>
    <col min="9218" max="9218" width="2.09765625" style="62" customWidth="1"/>
    <col min="9219" max="9219" width="17.3984375" style="62" customWidth="1"/>
    <col min="9220" max="9220" width="7.19921875" style="62" customWidth="1"/>
    <col min="9221" max="9221" width="10.69921875" style="62" customWidth="1"/>
    <col min="9222" max="9222" width="11.09765625" style="62" customWidth="1"/>
    <col min="9223" max="9223" width="7.69921875" style="62" customWidth="1"/>
    <col min="9224" max="9224" width="9" style="62" bestFit="1" customWidth="1"/>
    <col min="9225" max="9225" width="9.59765625" style="62" bestFit="1" customWidth="1"/>
    <col min="9226" max="9226" width="1.8984375" style="62" customWidth="1"/>
    <col min="9227" max="9472" width="7.19921875" style="62"/>
    <col min="9473" max="9473" width="1.59765625" style="62" customWidth="1"/>
    <col min="9474" max="9474" width="2.09765625" style="62" customWidth="1"/>
    <col min="9475" max="9475" width="17.3984375" style="62" customWidth="1"/>
    <col min="9476" max="9476" width="7.19921875" style="62" customWidth="1"/>
    <col min="9477" max="9477" width="10.69921875" style="62" customWidth="1"/>
    <col min="9478" max="9478" width="11.09765625" style="62" customWidth="1"/>
    <col min="9479" max="9479" width="7.69921875" style="62" customWidth="1"/>
    <col min="9480" max="9480" width="9" style="62" bestFit="1" customWidth="1"/>
    <col min="9481" max="9481" width="9.59765625" style="62" bestFit="1" customWidth="1"/>
    <col min="9482" max="9482" width="1.8984375" style="62" customWidth="1"/>
    <col min="9483" max="9728" width="7.19921875" style="62"/>
    <col min="9729" max="9729" width="1.59765625" style="62" customWidth="1"/>
    <col min="9730" max="9730" width="2.09765625" style="62" customWidth="1"/>
    <col min="9731" max="9731" width="17.3984375" style="62" customWidth="1"/>
    <col min="9732" max="9732" width="7.19921875" style="62" customWidth="1"/>
    <col min="9733" max="9733" width="10.69921875" style="62" customWidth="1"/>
    <col min="9734" max="9734" width="11.09765625" style="62" customWidth="1"/>
    <col min="9735" max="9735" width="7.69921875" style="62" customWidth="1"/>
    <col min="9736" max="9736" width="9" style="62" bestFit="1" customWidth="1"/>
    <col min="9737" max="9737" width="9.59765625" style="62" bestFit="1" customWidth="1"/>
    <col min="9738" max="9738" width="1.8984375" style="62" customWidth="1"/>
    <col min="9739" max="9984" width="7.19921875" style="62"/>
    <col min="9985" max="9985" width="1.59765625" style="62" customWidth="1"/>
    <col min="9986" max="9986" width="2.09765625" style="62" customWidth="1"/>
    <col min="9987" max="9987" width="17.3984375" style="62" customWidth="1"/>
    <col min="9988" max="9988" width="7.19921875" style="62" customWidth="1"/>
    <col min="9989" max="9989" width="10.69921875" style="62" customWidth="1"/>
    <col min="9990" max="9990" width="11.09765625" style="62" customWidth="1"/>
    <col min="9991" max="9991" width="7.69921875" style="62" customWidth="1"/>
    <col min="9992" max="9992" width="9" style="62" bestFit="1" customWidth="1"/>
    <col min="9993" max="9993" width="9.59765625" style="62" bestFit="1" customWidth="1"/>
    <col min="9994" max="9994" width="1.8984375" style="62" customWidth="1"/>
    <col min="9995" max="10240" width="7.19921875" style="62"/>
    <col min="10241" max="10241" width="1.59765625" style="62" customWidth="1"/>
    <col min="10242" max="10242" width="2.09765625" style="62" customWidth="1"/>
    <col min="10243" max="10243" width="17.3984375" style="62" customWidth="1"/>
    <col min="10244" max="10244" width="7.19921875" style="62" customWidth="1"/>
    <col min="10245" max="10245" width="10.69921875" style="62" customWidth="1"/>
    <col min="10246" max="10246" width="11.09765625" style="62" customWidth="1"/>
    <col min="10247" max="10247" width="7.69921875" style="62" customWidth="1"/>
    <col min="10248" max="10248" width="9" style="62" bestFit="1" customWidth="1"/>
    <col min="10249" max="10249" width="9.59765625" style="62" bestFit="1" customWidth="1"/>
    <col min="10250" max="10250" width="1.8984375" style="62" customWidth="1"/>
    <col min="10251" max="10496" width="7.19921875" style="62"/>
    <col min="10497" max="10497" width="1.59765625" style="62" customWidth="1"/>
    <col min="10498" max="10498" width="2.09765625" style="62" customWidth="1"/>
    <col min="10499" max="10499" width="17.3984375" style="62" customWidth="1"/>
    <col min="10500" max="10500" width="7.19921875" style="62" customWidth="1"/>
    <col min="10501" max="10501" width="10.69921875" style="62" customWidth="1"/>
    <col min="10502" max="10502" width="11.09765625" style="62" customWidth="1"/>
    <col min="10503" max="10503" width="7.69921875" style="62" customWidth="1"/>
    <col min="10504" max="10504" width="9" style="62" bestFit="1" customWidth="1"/>
    <col min="10505" max="10505" width="9.59765625" style="62" bestFit="1" customWidth="1"/>
    <col min="10506" max="10506" width="1.8984375" style="62" customWidth="1"/>
    <col min="10507" max="10752" width="7.19921875" style="62"/>
    <col min="10753" max="10753" width="1.59765625" style="62" customWidth="1"/>
    <col min="10754" max="10754" width="2.09765625" style="62" customWidth="1"/>
    <col min="10755" max="10755" width="17.3984375" style="62" customWidth="1"/>
    <col min="10756" max="10756" width="7.19921875" style="62" customWidth="1"/>
    <col min="10757" max="10757" width="10.69921875" style="62" customWidth="1"/>
    <col min="10758" max="10758" width="11.09765625" style="62" customWidth="1"/>
    <col min="10759" max="10759" width="7.69921875" style="62" customWidth="1"/>
    <col min="10760" max="10760" width="9" style="62" bestFit="1" customWidth="1"/>
    <col min="10761" max="10761" width="9.59765625" style="62" bestFit="1" customWidth="1"/>
    <col min="10762" max="10762" width="1.8984375" style="62" customWidth="1"/>
    <col min="10763" max="11008" width="7.19921875" style="62"/>
    <col min="11009" max="11009" width="1.59765625" style="62" customWidth="1"/>
    <col min="11010" max="11010" width="2.09765625" style="62" customWidth="1"/>
    <col min="11011" max="11011" width="17.3984375" style="62" customWidth="1"/>
    <col min="11012" max="11012" width="7.19921875" style="62" customWidth="1"/>
    <col min="11013" max="11013" width="10.69921875" style="62" customWidth="1"/>
    <col min="11014" max="11014" width="11.09765625" style="62" customWidth="1"/>
    <col min="11015" max="11015" width="7.69921875" style="62" customWidth="1"/>
    <col min="11016" max="11016" width="9" style="62" bestFit="1" customWidth="1"/>
    <col min="11017" max="11017" width="9.59765625" style="62" bestFit="1" customWidth="1"/>
    <col min="11018" max="11018" width="1.8984375" style="62" customWidth="1"/>
    <col min="11019" max="11264" width="7.19921875" style="62"/>
    <col min="11265" max="11265" width="1.59765625" style="62" customWidth="1"/>
    <col min="11266" max="11266" width="2.09765625" style="62" customWidth="1"/>
    <col min="11267" max="11267" width="17.3984375" style="62" customWidth="1"/>
    <col min="11268" max="11268" width="7.19921875" style="62" customWidth="1"/>
    <col min="11269" max="11269" width="10.69921875" style="62" customWidth="1"/>
    <col min="11270" max="11270" width="11.09765625" style="62" customWidth="1"/>
    <col min="11271" max="11271" width="7.69921875" style="62" customWidth="1"/>
    <col min="11272" max="11272" width="9" style="62" bestFit="1" customWidth="1"/>
    <col min="11273" max="11273" width="9.59765625" style="62" bestFit="1" customWidth="1"/>
    <col min="11274" max="11274" width="1.8984375" style="62" customWidth="1"/>
    <col min="11275" max="11520" width="7.19921875" style="62"/>
    <col min="11521" max="11521" width="1.59765625" style="62" customWidth="1"/>
    <col min="11522" max="11522" width="2.09765625" style="62" customWidth="1"/>
    <col min="11523" max="11523" width="17.3984375" style="62" customWidth="1"/>
    <col min="11524" max="11524" width="7.19921875" style="62" customWidth="1"/>
    <col min="11525" max="11525" width="10.69921875" style="62" customWidth="1"/>
    <col min="11526" max="11526" width="11.09765625" style="62" customWidth="1"/>
    <col min="11527" max="11527" width="7.69921875" style="62" customWidth="1"/>
    <col min="11528" max="11528" width="9" style="62" bestFit="1" customWidth="1"/>
    <col min="11529" max="11529" width="9.59765625" style="62" bestFit="1" customWidth="1"/>
    <col min="11530" max="11530" width="1.8984375" style="62" customWidth="1"/>
    <col min="11531" max="11776" width="7.19921875" style="62"/>
    <col min="11777" max="11777" width="1.59765625" style="62" customWidth="1"/>
    <col min="11778" max="11778" width="2.09765625" style="62" customWidth="1"/>
    <col min="11779" max="11779" width="17.3984375" style="62" customWidth="1"/>
    <col min="11780" max="11780" width="7.19921875" style="62" customWidth="1"/>
    <col min="11781" max="11781" width="10.69921875" style="62" customWidth="1"/>
    <col min="11782" max="11782" width="11.09765625" style="62" customWidth="1"/>
    <col min="11783" max="11783" width="7.69921875" style="62" customWidth="1"/>
    <col min="11784" max="11784" width="9" style="62" bestFit="1" customWidth="1"/>
    <col min="11785" max="11785" width="9.59765625" style="62" bestFit="1" customWidth="1"/>
    <col min="11786" max="11786" width="1.8984375" style="62" customWidth="1"/>
    <col min="11787" max="12032" width="7.19921875" style="62"/>
    <col min="12033" max="12033" width="1.59765625" style="62" customWidth="1"/>
    <col min="12034" max="12034" width="2.09765625" style="62" customWidth="1"/>
    <col min="12035" max="12035" width="17.3984375" style="62" customWidth="1"/>
    <col min="12036" max="12036" width="7.19921875" style="62" customWidth="1"/>
    <col min="12037" max="12037" width="10.69921875" style="62" customWidth="1"/>
    <col min="12038" max="12038" width="11.09765625" style="62" customWidth="1"/>
    <col min="12039" max="12039" width="7.69921875" style="62" customWidth="1"/>
    <col min="12040" max="12040" width="9" style="62" bestFit="1" customWidth="1"/>
    <col min="12041" max="12041" width="9.59765625" style="62" bestFit="1" customWidth="1"/>
    <col min="12042" max="12042" width="1.8984375" style="62" customWidth="1"/>
    <col min="12043" max="12288" width="7.19921875" style="62"/>
    <col min="12289" max="12289" width="1.59765625" style="62" customWidth="1"/>
    <col min="12290" max="12290" width="2.09765625" style="62" customWidth="1"/>
    <col min="12291" max="12291" width="17.3984375" style="62" customWidth="1"/>
    <col min="12292" max="12292" width="7.19921875" style="62" customWidth="1"/>
    <col min="12293" max="12293" width="10.69921875" style="62" customWidth="1"/>
    <col min="12294" max="12294" width="11.09765625" style="62" customWidth="1"/>
    <col min="12295" max="12295" width="7.69921875" style="62" customWidth="1"/>
    <col min="12296" max="12296" width="9" style="62" bestFit="1" customWidth="1"/>
    <col min="12297" max="12297" width="9.59765625" style="62" bestFit="1" customWidth="1"/>
    <col min="12298" max="12298" width="1.8984375" style="62" customWidth="1"/>
    <col min="12299" max="12544" width="7.19921875" style="62"/>
    <col min="12545" max="12545" width="1.59765625" style="62" customWidth="1"/>
    <col min="12546" max="12546" width="2.09765625" style="62" customWidth="1"/>
    <col min="12547" max="12547" width="17.3984375" style="62" customWidth="1"/>
    <col min="12548" max="12548" width="7.19921875" style="62" customWidth="1"/>
    <col min="12549" max="12549" width="10.69921875" style="62" customWidth="1"/>
    <col min="12550" max="12550" width="11.09765625" style="62" customWidth="1"/>
    <col min="12551" max="12551" width="7.69921875" style="62" customWidth="1"/>
    <col min="12552" max="12552" width="9" style="62" bestFit="1" customWidth="1"/>
    <col min="12553" max="12553" width="9.59765625" style="62" bestFit="1" customWidth="1"/>
    <col min="12554" max="12554" width="1.8984375" style="62" customWidth="1"/>
    <col min="12555" max="12800" width="7.19921875" style="62"/>
    <col min="12801" max="12801" width="1.59765625" style="62" customWidth="1"/>
    <col min="12802" max="12802" width="2.09765625" style="62" customWidth="1"/>
    <col min="12803" max="12803" width="17.3984375" style="62" customWidth="1"/>
    <col min="12804" max="12804" width="7.19921875" style="62" customWidth="1"/>
    <col min="12805" max="12805" width="10.69921875" style="62" customWidth="1"/>
    <col min="12806" max="12806" width="11.09765625" style="62" customWidth="1"/>
    <col min="12807" max="12807" width="7.69921875" style="62" customWidth="1"/>
    <col min="12808" max="12808" width="9" style="62" bestFit="1" customWidth="1"/>
    <col min="12809" max="12809" width="9.59765625" style="62" bestFit="1" customWidth="1"/>
    <col min="12810" max="12810" width="1.8984375" style="62" customWidth="1"/>
    <col min="12811" max="13056" width="7.19921875" style="62"/>
    <col min="13057" max="13057" width="1.59765625" style="62" customWidth="1"/>
    <col min="13058" max="13058" width="2.09765625" style="62" customWidth="1"/>
    <col min="13059" max="13059" width="17.3984375" style="62" customWidth="1"/>
    <col min="13060" max="13060" width="7.19921875" style="62" customWidth="1"/>
    <col min="13061" max="13061" width="10.69921875" style="62" customWidth="1"/>
    <col min="13062" max="13062" width="11.09765625" style="62" customWidth="1"/>
    <col min="13063" max="13063" width="7.69921875" style="62" customWidth="1"/>
    <col min="13064" max="13064" width="9" style="62" bestFit="1" customWidth="1"/>
    <col min="13065" max="13065" width="9.59765625" style="62" bestFit="1" customWidth="1"/>
    <col min="13066" max="13066" width="1.8984375" style="62" customWidth="1"/>
    <col min="13067" max="13312" width="7.19921875" style="62"/>
    <col min="13313" max="13313" width="1.59765625" style="62" customWidth="1"/>
    <col min="13314" max="13314" width="2.09765625" style="62" customWidth="1"/>
    <col min="13315" max="13315" width="17.3984375" style="62" customWidth="1"/>
    <col min="13316" max="13316" width="7.19921875" style="62" customWidth="1"/>
    <col min="13317" max="13317" width="10.69921875" style="62" customWidth="1"/>
    <col min="13318" max="13318" width="11.09765625" style="62" customWidth="1"/>
    <col min="13319" max="13319" width="7.69921875" style="62" customWidth="1"/>
    <col min="13320" max="13320" width="9" style="62" bestFit="1" customWidth="1"/>
    <col min="13321" max="13321" width="9.59765625" style="62" bestFit="1" customWidth="1"/>
    <col min="13322" max="13322" width="1.8984375" style="62" customWidth="1"/>
    <col min="13323" max="13568" width="7.19921875" style="62"/>
    <col min="13569" max="13569" width="1.59765625" style="62" customWidth="1"/>
    <col min="13570" max="13570" width="2.09765625" style="62" customWidth="1"/>
    <col min="13571" max="13571" width="17.3984375" style="62" customWidth="1"/>
    <col min="13572" max="13572" width="7.19921875" style="62" customWidth="1"/>
    <col min="13573" max="13573" width="10.69921875" style="62" customWidth="1"/>
    <col min="13574" max="13574" width="11.09765625" style="62" customWidth="1"/>
    <col min="13575" max="13575" width="7.69921875" style="62" customWidth="1"/>
    <col min="13576" max="13576" width="9" style="62" bestFit="1" customWidth="1"/>
    <col min="13577" max="13577" width="9.59765625" style="62" bestFit="1" customWidth="1"/>
    <col min="13578" max="13578" width="1.8984375" style="62" customWidth="1"/>
    <col min="13579" max="13824" width="7.19921875" style="62"/>
    <col min="13825" max="13825" width="1.59765625" style="62" customWidth="1"/>
    <col min="13826" max="13826" width="2.09765625" style="62" customWidth="1"/>
    <col min="13827" max="13827" width="17.3984375" style="62" customWidth="1"/>
    <col min="13828" max="13828" width="7.19921875" style="62" customWidth="1"/>
    <col min="13829" max="13829" width="10.69921875" style="62" customWidth="1"/>
    <col min="13830" max="13830" width="11.09765625" style="62" customWidth="1"/>
    <col min="13831" max="13831" width="7.69921875" style="62" customWidth="1"/>
    <col min="13832" max="13832" width="9" style="62" bestFit="1" customWidth="1"/>
    <col min="13833" max="13833" width="9.59765625" style="62" bestFit="1" customWidth="1"/>
    <col min="13834" max="13834" width="1.8984375" style="62" customWidth="1"/>
    <col min="13835" max="14080" width="7.19921875" style="62"/>
    <col min="14081" max="14081" width="1.59765625" style="62" customWidth="1"/>
    <col min="14082" max="14082" width="2.09765625" style="62" customWidth="1"/>
    <col min="14083" max="14083" width="17.3984375" style="62" customWidth="1"/>
    <col min="14084" max="14084" width="7.19921875" style="62" customWidth="1"/>
    <col min="14085" max="14085" width="10.69921875" style="62" customWidth="1"/>
    <col min="14086" max="14086" width="11.09765625" style="62" customWidth="1"/>
    <col min="14087" max="14087" width="7.69921875" style="62" customWidth="1"/>
    <col min="14088" max="14088" width="9" style="62" bestFit="1" customWidth="1"/>
    <col min="14089" max="14089" width="9.59765625" style="62" bestFit="1" customWidth="1"/>
    <col min="14090" max="14090" width="1.8984375" style="62" customWidth="1"/>
    <col min="14091" max="14336" width="7.19921875" style="62"/>
    <col min="14337" max="14337" width="1.59765625" style="62" customWidth="1"/>
    <col min="14338" max="14338" width="2.09765625" style="62" customWidth="1"/>
    <col min="14339" max="14339" width="17.3984375" style="62" customWidth="1"/>
    <col min="14340" max="14340" width="7.19921875" style="62" customWidth="1"/>
    <col min="14341" max="14341" width="10.69921875" style="62" customWidth="1"/>
    <col min="14342" max="14342" width="11.09765625" style="62" customWidth="1"/>
    <col min="14343" max="14343" width="7.69921875" style="62" customWidth="1"/>
    <col min="14344" max="14344" width="9" style="62" bestFit="1" customWidth="1"/>
    <col min="14345" max="14345" width="9.59765625" style="62" bestFit="1" customWidth="1"/>
    <col min="14346" max="14346" width="1.8984375" style="62" customWidth="1"/>
    <col min="14347" max="14592" width="7.19921875" style="62"/>
    <col min="14593" max="14593" width="1.59765625" style="62" customWidth="1"/>
    <col min="14594" max="14594" width="2.09765625" style="62" customWidth="1"/>
    <col min="14595" max="14595" width="17.3984375" style="62" customWidth="1"/>
    <col min="14596" max="14596" width="7.19921875" style="62" customWidth="1"/>
    <col min="14597" max="14597" width="10.69921875" style="62" customWidth="1"/>
    <col min="14598" max="14598" width="11.09765625" style="62" customWidth="1"/>
    <col min="14599" max="14599" width="7.69921875" style="62" customWidth="1"/>
    <col min="14600" max="14600" width="9" style="62" bestFit="1" customWidth="1"/>
    <col min="14601" max="14601" width="9.59765625" style="62" bestFit="1" customWidth="1"/>
    <col min="14602" max="14602" width="1.8984375" style="62" customWidth="1"/>
    <col min="14603" max="14848" width="7.19921875" style="62"/>
    <col min="14849" max="14849" width="1.59765625" style="62" customWidth="1"/>
    <col min="14850" max="14850" width="2.09765625" style="62" customWidth="1"/>
    <col min="14851" max="14851" width="17.3984375" style="62" customWidth="1"/>
    <col min="14852" max="14852" width="7.19921875" style="62" customWidth="1"/>
    <col min="14853" max="14853" width="10.69921875" style="62" customWidth="1"/>
    <col min="14854" max="14854" width="11.09765625" style="62" customWidth="1"/>
    <col min="14855" max="14855" width="7.69921875" style="62" customWidth="1"/>
    <col min="14856" max="14856" width="9" style="62" bestFit="1" customWidth="1"/>
    <col min="14857" max="14857" width="9.59765625" style="62" bestFit="1" customWidth="1"/>
    <col min="14858" max="14858" width="1.8984375" style="62" customWidth="1"/>
    <col min="14859" max="15104" width="7.19921875" style="62"/>
    <col min="15105" max="15105" width="1.59765625" style="62" customWidth="1"/>
    <col min="15106" max="15106" width="2.09765625" style="62" customWidth="1"/>
    <col min="15107" max="15107" width="17.3984375" style="62" customWidth="1"/>
    <col min="15108" max="15108" width="7.19921875" style="62" customWidth="1"/>
    <col min="15109" max="15109" width="10.69921875" style="62" customWidth="1"/>
    <col min="15110" max="15110" width="11.09765625" style="62" customWidth="1"/>
    <col min="15111" max="15111" width="7.69921875" style="62" customWidth="1"/>
    <col min="15112" max="15112" width="9" style="62" bestFit="1" customWidth="1"/>
    <col min="15113" max="15113" width="9.59765625" style="62" bestFit="1" customWidth="1"/>
    <col min="15114" max="15114" width="1.8984375" style="62" customWidth="1"/>
    <col min="15115" max="15360" width="7.19921875" style="62"/>
    <col min="15361" max="15361" width="1.59765625" style="62" customWidth="1"/>
    <col min="15362" max="15362" width="2.09765625" style="62" customWidth="1"/>
    <col min="15363" max="15363" width="17.3984375" style="62" customWidth="1"/>
    <col min="15364" max="15364" width="7.19921875" style="62" customWidth="1"/>
    <col min="15365" max="15365" width="10.69921875" style="62" customWidth="1"/>
    <col min="15366" max="15366" width="11.09765625" style="62" customWidth="1"/>
    <col min="15367" max="15367" width="7.69921875" style="62" customWidth="1"/>
    <col min="15368" max="15368" width="9" style="62" bestFit="1" customWidth="1"/>
    <col min="15369" max="15369" width="9.59765625" style="62" bestFit="1" customWidth="1"/>
    <col min="15370" max="15370" width="1.8984375" style="62" customWidth="1"/>
    <col min="15371" max="15616" width="7.19921875" style="62"/>
    <col min="15617" max="15617" width="1.59765625" style="62" customWidth="1"/>
    <col min="15618" max="15618" width="2.09765625" style="62" customWidth="1"/>
    <col min="15619" max="15619" width="17.3984375" style="62" customWidth="1"/>
    <col min="15620" max="15620" width="7.19921875" style="62" customWidth="1"/>
    <col min="15621" max="15621" width="10.69921875" style="62" customWidth="1"/>
    <col min="15622" max="15622" width="11.09765625" style="62" customWidth="1"/>
    <col min="15623" max="15623" width="7.69921875" style="62" customWidth="1"/>
    <col min="15624" max="15624" width="9" style="62" bestFit="1" customWidth="1"/>
    <col min="15625" max="15625" width="9.59765625" style="62" bestFit="1" customWidth="1"/>
    <col min="15626" max="15626" width="1.8984375" style="62" customWidth="1"/>
    <col min="15627" max="15872" width="7.19921875" style="62"/>
    <col min="15873" max="15873" width="1.59765625" style="62" customWidth="1"/>
    <col min="15874" max="15874" width="2.09765625" style="62" customWidth="1"/>
    <col min="15875" max="15875" width="17.3984375" style="62" customWidth="1"/>
    <col min="15876" max="15876" width="7.19921875" style="62" customWidth="1"/>
    <col min="15877" max="15877" width="10.69921875" style="62" customWidth="1"/>
    <col min="15878" max="15878" width="11.09765625" style="62" customWidth="1"/>
    <col min="15879" max="15879" width="7.69921875" style="62" customWidth="1"/>
    <col min="15880" max="15880" width="9" style="62" bestFit="1" customWidth="1"/>
    <col min="15881" max="15881" width="9.59765625" style="62" bestFit="1" customWidth="1"/>
    <col min="15882" max="15882" width="1.8984375" style="62" customWidth="1"/>
    <col min="15883" max="16128" width="7.19921875" style="62"/>
    <col min="16129" max="16129" width="1.59765625" style="62" customWidth="1"/>
    <col min="16130" max="16130" width="2.09765625" style="62" customWidth="1"/>
    <col min="16131" max="16131" width="17.3984375" style="62" customWidth="1"/>
    <col min="16132" max="16132" width="7.19921875" style="62" customWidth="1"/>
    <col min="16133" max="16133" width="10.69921875" style="62" customWidth="1"/>
    <col min="16134" max="16134" width="11.09765625" style="62" customWidth="1"/>
    <col min="16135" max="16135" width="7.69921875" style="62" customWidth="1"/>
    <col min="16136" max="16136" width="9" style="62" bestFit="1" customWidth="1"/>
    <col min="16137" max="16137" width="9.59765625" style="62" bestFit="1" customWidth="1"/>
    <col min="16138" max="16138" width="1.8984375" style="62" customWidth="1"/>
    <col min="16139" max="16384" width="7.19921875" style="62"/>
  </cols>
  <sheetData>
    <row r="2" spans="2:9" ht="18">
      <c r="B2" s="364">
        <f>Índice!B2</f>
        <v>0</v>
      </c>
      <c r="C2" s="63"/>
    </row>
    <row r="3" spans="2:9" ht="13.5" thickBot="1">
      <c r="B3" s="444"/>
      <c r="C3" s="444"/>
      <c r="D3" s="180"/>
      <c r="E3" s="180"/>
      <c r="F3" s="180"/>
      <c r="G3" s="180"/>
      <c r="H3" s="180"/>
      <c r="I3" s="180"/>
    </row>
    <row r="4" spans="2:9" ht="16.5" thickTop="1">
      <c r="B4" s="64"/>
      <c r="H4" s="65" t="s">
        <v>32</v>
      </c>
      <c r="I4" s="66"/>
    </row>
    <row r="5" spans="2:9" ht="20.25" customHeight="1">
      <c r="B5" s="67" t="s">
        <v>190</v>
      </c>
      <c r="C5" s="68"/>
      <c r="D5" s="68"/>
      <c r="E5" s="68"/>
      <c r="F5" s="68"/>
      <c r="G5" s="68"/>
      <c r="H5" s="448"/>
      <c r="I5" s="449"/>
    </row>
    <row r="6" spans="2:9" ht="13.5" thickBot="1">
      <c r="B6" s="69"/>
      <c r="H6" s="321"/>
      <c r="I6" s="66"/>
    </row>
    <row r="7" spans="2:9" ht="13.5" thickTop="1">
      <c r="B7" s="71" t="s">
        <v>33</v>
      </c>
      <c r="C7" s="72"/>
      <c r="D7" s="73"/>
      <c r="E7" s="73"/>
      <c r="F7" s="74"/>
      <c r="G7" s="75" t="s">
        <v>34</v>
      </c>
      <c r="H7" s="76"/>
      <c r="I7" s="77"/>
    </row>
    <row r="8" spans="2:9">
      <c r="B8" s="78"/>
      <c r="C8" s="450" t="s">
        <v>35</v>
      </c>
      <c r="D8" s="450"/>
      <c r="E8" s="451"/>
      <c r="F8" s="79"/>
      <c r="I8" s="66"/>
    </row>
    <row r="9" spans="2:9" ht="13.5" thickBot="1">
      <c r="B9" s="80"/>
      <c r="C9" s="81"/>
      <c r="D9" s="82"/>
      <c r="E9" s="83"/>
      <c r="F9" s="84" t="s">
        <v>36</v>
      </c>
      <c r="G9" s="85"/>
      <c r="H9" s="85"/>
      <c r="I9" s="86"/>
    </row>
    <row r="10" spans="2:9">
      <c r="B10" s="87">
        <v>1</v>
      </c>
      <c r="C10" s="88" t="s">
        <v>24</v>
      </c>
      <c r="D10" s="89"/>
      <c r="E10" s="90"/>
      <c r="F10" s="91">
        <f>'Mão de obra'!D145</f>
        <v>23708.853858000002</v>
      </c>
      <c r="G10" s="92">
        <f>F10/F$34</f>
        <v>0.77175822782846037</v>
      </c>
      <c r="I10" s="66"/>
    </row>
    <row r="11" spans="2:9" ht="13.5" customHeight="1">
      <c r="B11" s="93">
        <v>2</v>
      </c>
      <c r="C11" s="94" t="s">
        <v>45</v>
      </c>
      <c r="D11" s="95"/>
      <c r="E11" s="96"/>
      <c r="F11" s="97">
        <f>EPI!D17</f>
        <v>2240.833333333333</v>
      </c>
      <c r="G11" s="98">
        <f>F11/F$34</f>
        <v>7.2942436296166008E-2</v>
      </c>
      <c r="H11" s="99"/>
      <c r="I11" s="100"/>
    </row>
    <row r="12" spans="2:9" ht="15">
      <c r="B12" s="101">
        <v>3</v>
      </c>
      <c r="C12" s="102"/>
      <c r="D12" s="103"/>
      <c r="E12" s="104"/>
      <c r="F12" s="105"/>
      <c r="G12" s="98"/>
      <c r="I12" s="322"/>
    </row>
    <row r="13" spans="2:9">
      <c r="B13" s="101">
        <v>4</v>
      </c>
      <c r="C13" s="102"/>
      <c r="D13" s="103"/>
      <c r="E13" s="104"/>
      <c r="F13" s="105"/>
      <c r="G13" s="98"/>
      <c r="I13" s="66"/>
    </row>
    <row r="14" spans="2:9" ht="13.5" thickBot="1">
      <c r="B14" s="106">
        <v>5</v>
      </c>
      <c r="C14" s="107"/>
      <c r="D14" s="108"/>
      <c r="E14" s="109"/>
      <c r="F14" s="110"/>
      <c r="G14" s="111"/>
      <c r="I14" s="66"/>
    </row>
    <row r="15" spans="2:9" ht="18" customHeight="1" thickBot="1">
      <c r="B15" s="112"/>
      <c r="C15" s="452" t="s">
        <v>93</v>
      </c>
      <c r="D15" s="453"/>
      <c r="E15" s="454"/>
      <c r="F15" s="113">
        <f>SUM(F10:F14)</f>
        <v>25949.687191333334</v>
      </c>
      <c r="G15" s="114">
        <f>F15/F$34</f>
        <v>0.84470066412462641</v>
      </c>
      <c r="H15" s="320"/>
      <c r="I15" s="86"/>
    </row>
    <row r="16" spans="2:9" ht="16.5" thickBot="1">
      <c r="B16" s="115" t="s">
        <v>37</v>
      </c>
      <c r="C16" s="116"/>
      <c r="D16" s="117"/>
      <c r="E16" s="117"/>
      <c r="F16" s="118"/>
      <c r="G16" s="62" t="s">
        <v>63</v>
      </c>
      <c r="H16" s="119"/>
      <c r="I16" s="66"/>
    </row>
    <row r="17" spans="2:9" ht="16.5" customHeight="1">
      <c r="B17" s="455" t="s">
        <v>16</v>
      </c>
      <c r="C17" s="456"/>
      <c r="D17" s="456"/>
      <c r="E17" s="457"/>
      <c r="F17" s="120"/>
      <c r="G17" s="448"/>
      <c r="H17" s="458"/>
      <c r="I17" s="449"/>
    </row>
    <row r="18" spans="2:9" ht="13.5" thickBot="1">
      <c r="B18" s="80"/>
      <c r="C18" s="82"/>
      <c r="D18" s="121"/>
      <c r="E18" s="122"/>
      <c r="F18" s="123" t="s">
        <v>36</v>
      </c>
      <c r="I18" s="66"/>
    </row>
    <row r="19" spans="2:9">
      <c r="B19" s="87">
        <v>1</v>
      </c>
      <c r="C19" s="124"/>
      <c r="D19" s="125"/>
      <c r="E19" s="90"/>
      <c r="F19" s="91">
        <v>0</v>
      </c>
      <c r="G19" s="126">
        <v>0</v>
      </c>
      <c r="H19" s="127" t="s">
        <v>38</v>
      </c>
      <c r="I19" s="128"/>
    </row>
    <row r="20" spans="2:9">
      <c r="B20" s="129">
        <v>2</v>
      </c>
      <c r="C20" s="130"/>
      <c r="D20" s="131"/>
      <c r="E20" s="132"/>
      <c r="F20" s="133">
        <v>0</v>
      </c>
      <c r="G20" s="134">
        <v>0</v>
      </c>
      <c r="I20" s="66"/>
    </row>
    <row r="21" spans="2:9">
      <c r="B21" s="129">
        <v>3</v>
      </c>
      <c r="C21" s="130"/>
      <c r="D21" s="131"/>
      <c r="E21" s="132"/>
      <c r="F21" s="133">
        <v>0</v>
      </c>
      <c r="G21" s="134">
        <v>0</v>
      </c>
      <c r="I21" s="66"/>
    </row>
    <row r="22" spans="2:9">
      <c r="B22" s="93">
        <v>4</v>
      </c>
      <c r="C22" s="135"/>
      <c r="D22" s="136"/>
      <c r="E22" s="96"/>
      <c r="F22" s="97"/>
      <c r="G22" s="134"/>
      <c r="I22" s="66"/>
    </row>
    <row r="23" spans="2:9">
      <c r="B23" s="93">
        <v>5</v>
      </c>
      <c r="C23" s="135"/>
      <c r="D23" s="136"/>
      <c r="E23" s="96"/>
      <c r="F23" s="97"/>
      <c r="G23" s="134"/>
      <c r="I23" s="66"/>
    </row>
    <row r="24" spans="2:9">
      <c r="B24" s="93">
        <v>6</v>
      </c>
      <c r="C24" s="135"/>
      <c r="D24" s="136"/>
      <c r="E24" s="96"/>
      <c r="F24" s="97"/>
      <c r="G24" s="134"/>
      <c r="I24" s="66"/>
    </row>
    <row r="25" spans="2:9" ht="13.5" thickBot="1">
      <c r="B25" s="106">
        <v>7</v>
      </c>
      <c r="C25" s="137"/>
      <c r="D25" s="138"/>
      <c r="E25" s="109"/>
      <c r="F25" s="110"/>
      <c r="G25" s="139"/>
      <c r="I25" s="66"/>
    </row>
    <row r="26" spans="2:9" ht="14.25" customHeight="1" thickBot="1">
      <c r="B26" s="140"/>
      <c r="C26" s="445" t="s">
        <v>62</v>
      </c>
      <c r="D26" s="446"/>
      <c r="E26" s="447"/>
      <c r="F26" s="141">
        <f>F15+F19+F20+F21</f>
        <v>25949.687191333334</v>
      </c>
      <c r="G26" s="151">
        <f>F26/F34</f>
        <v>0.84470066412462641</v>
      </c>
      <c r="I26" s="66"/>
    </row>
    <row r="27" spans="2:9">
      <c r="B27" s="129">
        <v>1</v>
      </c>
      <c r="C27" s="130"/>
      <c r="D27" s="131"/>
      <c r="E27" s="132"/>
      <c r="F27" s="143"/>
      <c r="G27" s="144"/>
      <c r="I27" s="66"/>
    </row>
    <row r="28" spans="2:9" ht="14.25" customHeight="1">
      <c r="B28" s="93">
        <v>2</v>
      </c>
      <c r="C28" s="441" t="s">
        <v>61</v>
      </c>
      <c r="D28" s="442"/>
      <c r="E28" s="443"/>
      <c r="F28" s="105">
        <f>'Despesas Indiretas'!C27</f>
        <v>3308</v>
      </c>
      <c r="G28" s="134">
        <f>F28/F$34</f>
        <v>0.107680288256326</v>
      </c>
      <c r="I28" s="66"/>
    </row>
    <row r="29" spans="2:9">
      <c r="B29" s="93">
        <v>3</v>
      </c>
      <c r="C29" s="135"/>
      <c r="D29" s="136"/>
      <c r="E29" s="96"/>
      <c r="F29" s="105"/>
      <c r="G29" s="134"/>
      <c r="H29" s="145"/>
      <c r="I29" s="66"/>
    </row>
    <row r="30" spans="2:9" ht="14.25" customHeight="1">
      <c r="B30" s="93">
        <v>4</v>
      </c>
      <c r="C30" s="441" t="s">
        <v>153</v>
      </c>
      <c r="D30" s="442"/>
      <c r="E30" s="443"/>
      <c r="F30" s="269">
        <v>0.05</v>
      </c>
      <c r="G30" s="270">
        <f>(F32-F28)/F34</f>
        <v>4.7619047619047623E-2</v>
      </c>
      <c r="H30" s="259"/>
      <c r="I30" s="66"/>
    </row>
    <row r="31" spans="2:9" ht="13.5" thickBot="1">
      <c r="B31" s="146">
        <v>5</v>
      </c>
      <c r="C31" s="147"/>
      <c r="D31" s="148"/>
      <c r="E31" s="149"/>
      <c r="F31" s="110"/>
      <c r="G31" s="142"/>
      <c r="I31" s="66"/>
    </row>
    <row r="32" spans="2:9" ht="18" customHeight="1" thickBot="1">
      <c r="B32" s="150"/>
      <c r="C32" s="459" t="s">
        <v>175</v>
      </c>
      <c r="D32" s="460"/>
      <c r="E32" s="461"/>
      <c r="F32" s="133">
        <f>(F26+F28)*F30+F28</f>
        <v>4770.8843595666667</v>
      </c>
      <c r="G32" s="151">
        <f>G28+G30</f>
        <v>0.15529933587537362</v>
      </c>
      <c r="I32" s="66"/>
    </row>
    <row r="33" spans="2:9" ht="13.5" thickBot="1">
      <c r="B33" s="152"/>
      <c r="C33" s="153"/>
      <c r="D33" s="154"/>
      <c r="E33" s="154"/>
      <c r="F33" s="154"/>
      <c r="I33" s="66"/>
    </row>
    <row r="34" spans="2:9" ht="14.25" customHeight="1">
      <c r="B34" s="155"/>
      <c r="C34" s="464" t="s">
        <v>91</v>
      </c>
      <c r="D34" s="465"/>
      <c r="E34" s="466"/>
      <c r="F34" s="156">
        <f>F26+F32</f>
        <v>30720.5715509</v>
      </c>
      <c r="G34" s="324">
        <f>G26+G32</f>
        <v>1</v>
      </c>
      <c r="I34" s="66"/>
    </row>
    <row r="35" spans="2:9">
      <c r="B35" s="157"/>
      <c r="I35" s="66"/>
    </row>
    <row r="36" spans="2:9" ht="13.5" thickBot="1">
      <c r="B36" s="158" t="s">
        <v>39</v>
      </c>
      <c r="C36" s="159"/>
      <c r="D36" s="159"/>
      <c r="E36" s="160"/>
      <c r="F36" s="159"/>
      <c r="G36" s="160"/>
      <c r="H36" s="161"/>
      <c r="I36" s="162"/>
    </row>
    <row r="37" spans="2:9" ht="13.5" thickBot="1">
      <c r="B37" s="163"/>
      <c r="C37" s="164" t="s">
        <v>40</v>
      </c>
      <c r="D37" s="165"/>
      <c r="E37" s="472" t="s">
        <v>180</v>
      </c>
      <c r="F37" s="343"/>
      <c r="G37" s="344"/>
      <c r="H37" s="166" t="s">
        <v>185</v>
      </c>
      <c r="I37" s="167"/>
    </row>
    <row r="38" spans="2:9" ht="19.5" customHeight="1">
      <c r="B38" s="168">
        <v>1</v>
      </c>
      <c r="C38" s="127" t="s">
        <v>145</v>
      </c>
      <c r="D38" s="260">
        <v>0</v>
      </c>
      <c r="E38" s="473"/>
      <c r="F38" s="462">
        <f>F34*D46</f>
        <v>35009.19834860399</v>
      </c>
      <c r="G38" s="463"/>
      <c r="H38" s="353">
        <f>F38</f>
        <v>35009.19834860399</v>
      </c>
      <c r="I38" s="169" t="s">
        <v>199</v>
      </c>
    </row>
    <row r="39" spans="2:9">
      <c r="B39" s="101">
        <v>2</v>
      </c>
      <c r="C39" s="170" t="s">
        <v>41</v>
      </c>
      <c r="D39" s="261">
        <v>1.6500000000000001E-2</v>
      </c>
      <c r="E39" s="474"/>
      <c r="F39" s="345"/>
      <c r="G39" s="171"/>
      <c r="H39" s="172"/>
      <c r="I39" s="86"/>
    </row>
    <row r="40" spans="2:9" ht="15.75">
      <c r="B40" s="101">
        <v>3</v>
      </c>
      <c r="C40" s="170" t="s">
        <v>42</v>
      </c>
      <c r="D40" s="261">
        <v>7.5999999999999998E-2</v>
      </c>
      <c r="E40" s="476" t="s">
        <v>224</v>
      </c>
      <c r="F40" s="477"/>
      <c r="G40" s="360">
        <f>F38*'Mão de obra'!E147</f>
        <v>5807.0715297442985</v>
      </c>
      <c r="H40" s="470"/>
      <c r="I40" s="471"/>
    </row>
    <row r="41" spans="2:9" ht="18">
      <c r="B41" s="101">
        <v>4</v>
      </c>
      <c r="C41" s="170" t="s">
        <v>43</v>
      </c>
      <c r="D41" s="261">
        <v>0.03</v>
      </c>
      <c r="E41" s="69" t="s">
        <v>223</v>
      </c>
      <c r="F41" s="346"/>
      <c r="G41" s="358">
        <f>F38*'Mão de obra'!E148</f>
        <v>6253.7411800928776</v>
      </c>
      <c r="H41" s="354">
        <f>F38*12</f>
        <v>420110.38018324785</v>
      </c>
      <c r="I41" s="66"/>
    </row>
    <row r="42" spans="2:9" ht="15.75">
      <c r="B42" s="101">
        <v>5</v>
      </c>
      <c r="C42" s="170" t="s">
        <v>146</v>
      </c>
      <c r="D42" s="261">
        <v>0</v>
      </c>
      <c r="E42" s="478" t="s">
        <v>231</v>
      </c>
      <c r="F42" s="479"/>
      <c r="G42" s="358">
        <f>F38*'Mão de obra'!E149</f>
        <v>12524.017488555464</v>
      </c>
      <c r="H42" s="468"/>
      <c r="I42" s="469"/>
    </row>
    <row r="43" spans="2:9" ht="15.75" thickBot="1">
      <c r="B43" s="101">
        <v>6</v>
      </c>
      <c r="C43" s="170" t="s">
        <v>147</v>
      </c>
      <c r="D43" s="319">
        <v>0</v>
      </c>
      <c r="E43" s="69"/>
      <c r="G43" s="358"/>
      <c r="H43" s="70"/>
      <c r="I43" s="66"/>
    </row>
    <row r="44" spans="2:9" ht="15.75" thickBot="1">
      <c r="B44" s="173"/>
      <c r="C44" s="174" t="s">
        <v>44</v>
      </c>
      <c r="D44" s="175">
        <f>SUM(D38:D43)</f>
        <v>0.1225</v>
      </c>
      <c r="E44" s="69" t="s">
        <v>232</v>
      </c>
      <c r="F44" s="68"/>
      <c r="G44" s="358">
        <f>F38*'Mão de obra'!E150</f>
        <v>10424.36815021135</v>
      </c>
      <c r="H44" s="176"/>
      <c r="I44" s="128"/>
    </row>
    <row r="45" spans="2:9" ht="15.75">
      <c r="B45" s="101">
        <v>1</v>
      </c>
      <c r="C45" s="170" t="s">
        <v>92</v>
      </c>
      <c r="D45" s="177">
        <f>1-D44</f>
        <v>0.87749999999999995</v>
      </c>
      <c r="E45" s="69"/>
      <c r="G45" s="358"/>
      <c r="H45" s="480"/>
      <c r="I45" s="481"/>
    </row>
    <row r="46" spans="2:9" ht="15.75" thickBot="1">
      <c r="B46" s="178">
        <v>2</v>
      </c>
      <c r="C46" s="179" t="s">
        <v>88</v>
      </c>
      <c r="D46" s="357">
        <f>1/D45</f>
        <v>1.1396011396011396</v>
      </c>
      <c r="E46" s="69"/>
      <c r="G46" s="358"/>
      <c r="H46" s="180"/>
      <c r="I46" s="181"/>
    </row>
    <row r="47" spans="2:9" ht="15.75" thickTop="1">
      <c r="B47" s="355"/>
      <c r="D47" s="356"/>
      <c r="E47" s="69"/>
      <c r="G47" s="358"/>
    </row>
    <row r="48" spans="2:9" ht="15.75" thickBot="1">
      <c r="B48" s="355"/>
      <c r="D48" s="356"/>
      <c r="E48" s="69"/>
      <c r="G48" s="358"/>
    </row>
    <row r="49" spans="2:9" ht="37.15" customHeight="1" thickTop="1">
      <c r="B49" s="475" t="s">
        <v>119</v>
      </c>
      <c r="C49" s="475"/>
      <c r="D49" s="475"/>
      <c r="E49" s="475"/>
      <c r="F49" s="475"/>
      <c r="G49" s="475"/>
      <c r="H49" s="475"/>
      <c r="I49" s="475"/>
    </row>
    <row r="50" spans="2:9" ht="15">
      <c r="B50" s="482" t="s">
        <v>154</v>
      </c>
      <c r="C50" s="482"/>
      <c r="D50" s="482"/>
      <c r="E50" s="482"/>
      <c r="F50" s="482"/>
      <c r="G50" s="482"/>
      <c r="H50" s="482"/>
      <c r="I50" s="482"/>
    </row>
    <row r="51" spans="2:9">
      <c r="B51" s="467"/>
      <c r="C51" s="467"/>
      <c r="D51" s="467"/>
      <c r="E51" s="467"/>
      <c r="F51" s="467"/>
      <c r="G51" s="467"/>
      <c r="H51" s="467"/>
      <c r="I51" s="467"/>
    </row>
    <row r="55" spans="2:9">
      <c r="E55" s="147"/>
      <c r="F55" s="366" t="s">
        <v>210</v>
      </c>
      <c r="G55" s="366"/>
    </row>
    <row r="56" spans="2:9">
      <c r="E56" s="147"/>
      <c r="F56" s="366"/>
      <c r="G56" s="366"/>
    </row>
    <row r="57" spans="2:9">
      <c r="E57" s="147"/>
      <c r="F57" s="366"/>
      <c r="G57" s="366"/>
    </row>
    <row r="58" spans="2:9">
      <c r="E58" s="147"/>
      <c r="F58" s="147"/>
      <c r="G58" s="147"/>
    </row>
    <row r="59" spans="2:9">
      <c r="E59" s="147"/>
      <c r="F59" s="147"/>
      <c r="G59" s="147"/>
    </row>
  </sheetData>
  <mergeCells count="21">
    <mergeCell ref="C32:E32"/>
    <mergeCell ref="F38:G38"/>
    <mergeCell ref="C34:E34"/>
    <mergeCell ref="B51:I51"/>
    <mergeCell ref="H42:I42"/>
    <mergeCell ref="H40:I40"/>
    <mergeCell ref="E37:E39"/>
    <mergeCell ref="B49:I49"/>
    <mergeCell ref="E40:F40"/>
    <mergeCell ref="E42:F42"/>
    <mergeCell ref="H45:I45"/>
    <mergeCell ref="B50:I50"/>
    <mergeCell ref="C28:E28"/>
    <mergeCell ref="C30:E30"/>
    <mergeCell ref="B3:C3"/>
    <mergeCell ref="C26:E26"/>
    <mergeCell ref="H5:I5"/>
    <mergeCell ref="C8:E8"/>
    <mergeCell ref="C15:E15"/>
    <mergeCell ref="B17:E17"/>
    <mergeCell ref="G17:I17"/>
  </mergeCells>
  <printOptions horizontalCentered="1" verticalCentered="1"/>
  <pageMargins left="0.39370078740157483" right="0.39370078740157483" top="0.68" bottom="0.63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Índice</vt:lpstr>
      <vt:lpstr>Identificação do serviço</vt:lpstr>
      <vt:lpstr>Dimensionamento</vt:lpstr>
      <vt:lpstr>Mão de obra</vt:lpstr>
      <vt:lpstr>Encargos Sociais</vt:lpstr>
      <vt:lpstr>EPI</vt:lpstr>
      <vt:lpstr>Despesas Indiretas</vt:lpstr>
      <vt:lpstr>PV</vt:lpstr>
      <vt:lpstr>PV!Area_de_impressao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Copia</dc:creator>
  <cp:lastModifiedBy>Nelson Ferrari</cp:lastModifiedBy>
  <cp:lastPrinted>2023-03-02T14:41:16Z</cp:lastPrinted>
  <dcterms:created xsi:type="dcterms:W3CDTF">2013-07-18T12:26:35Z</dcterms:created>
  <dcterms:modified xsi:type="dcterms:W3CDTF">2023-05-31T11:34:51Z</dcterms:modified>
</cp:coreProperties>
</file>