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\Desktop\PROJETOS\COBERTURAS FEIRINHA\"/>
    </mc:Choice>
  </mc:AlternateContent>
  <bookViews>
    <workbookView xWindow="0" yWindow="60" windowWidth="15600" windowHeight="11700" tabRatio="577"/>
  </bookViews>
  <sheets>
    <sheet name="TIPO 2 SAPATAS - 110V" sheetId="47" r:id="rId1"/>
    <sheet name="Cronograma (2)" sheetId="49" r:id="rId2"/>
  </sheets>
  <definedNames>
    <definedName name="_Fill" localSheetId="1" hidden="1">#REF!</definedName>
    <definedName name="_Fill" hidden="1">#REF!</definedName>
    <definedName name="_xlnm._FilterDatabase" localSheetId="0" hidden="1">'TIPO 2 SAPATAS - 110V'!#REF!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demir" localSheetId="1" hidden="1">{#N/A,#N/A,FALSE,"Cronograma";#N/A,#N/A,FALSE,"Cronogr. 2"}</definedName>
    <definedName name="ademir" hidden="1">{#N/A,#N/A,FALSE,"Cronograma";#N/A,#N/A,FALSE,"Cronogr. 2"}</definedName>
    <definedName name="_xlnm.Print_Area" localSheetId="1">'Cronograma (2)'!$A$1:$V$32</definedName>
    <definedName name="_xlnm.Print_Area" localSheetId="0">'TIPO 2 SAPATAS - 110V'!$B$1:$J$549</definedName>
    <definedName name="bosta" localSheetId="1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Popular" localSheetId="1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hidden="1">{#N/A,#N/A,FALSE,"Cronograma";#N/A,#N/A,FALSE,"Cronogr. 2"}</definedName>
    <definedName name="ss" localSheetId="1" hidden="1">{#N/A,#N/A,FALSE,"Cronograma";#N/A,#N/A,FALSE,"Cronogr. 2"}</definedName>
    <definedName name="ss" hidden="1">{#N/A,#N/A,FALSE,"Cronograma";#N/A,#N/A,FALSE,"Cronogr. 2"}</definedName>
    <definedName name="_xlnm.Print_Titles" localSheetId="0">'TIPO 2 SAPATAS - 110V'!$1:$12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62913"/>
</workbook>
</file>

<file path=xl/calcChain.xml><?xml version="1.0" encoding="utf-8"?>
<calcChain xmlns="http://schemas.openxmlformats.org/spreadsheetml/2006/main">
  <c r="I47" i="47" l="1"/>
  <c r="M14" i="47" l="1"/>
  <c r="M15" i="47"/>
  <c r="R15" i="47"/>
  <c r="M16" i="47"/>
  <c r="R16" i="47"/>
  <c r="M17" i="47"/>
  <c r="R17" i="47"/>
  <c r="M18" i="47"/>
  <c r="R18" i="47"/>
  <c r="M19" i="47"/>
  <c r="R19" i="47"/>
  <c r="M20" i="47"/>
  <c r="R20" i="47"/>
  <c r="M21" i="47"/>
  <c r="R21" i="47"/>
  <c r="M22" i="47"/>
  <c r="R22" i="47"/>
  <c r="K23" i="47"/>
  <c r="M23" i="47"/>
  <c r="R23" i="47"/>
  <c r="K13" i="47"/>
  <c r="R13" i="47"/>
  <c r="I534" i="47" l="1"/>
  <c r="J534" i="47" s="1"/>
  <c r="W25" i="49" l="1"/>
  <c r="W26" i="49"/>
  <c r="W27" i="49"/>
  <c r="W28" i="49"/>
  <c r="W29" i="49"/>
  <c r="W30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8" i="49"/>
  <c r="B7" i="49"/>
  <c r="W24" i="49" l="1"/>
  <c r="W23" i="49"/>
  <c r="W22" i="49"/>
  <c r="W21" i="49"/>
  <c r="W20" i="49"/>
  <c r="W19" i="49"/>
  <c r="W18" i="49"/>
  <c r="W17" i="49"/>
  <c r="W16" i="49"/>
  <c r="W15" i="49"/>
  <c r="W14" i="49"/>
  <c r="W13" i="49"/>
  <c r="W12" i="49"/>
  <c r="W11" i="49"/>
  <c r="W10" i="49"/>
  <c r="W9" i="49"/>
  <c r="W8" i="49"/>
  <c r="W7" i="49"/>
  <c r="M24" i="47" l="1"/>
  <c r="M25" i="47"/>
  <c r="M26" i="47"/>
  <c r="M27" i="47"/>
  <c r="M28" i="47"/>
  <c r="M29" i="47"/>
  <c r="M30" i="47"/>
  <c r="M31" i="47"/>
  <c r="M32" i="47"/>
  <c r="M33" i="47"/>
  <c r="M34" i="47"/>
  <c r="M35" i="47"/>
  <c r="M36" i="47"/>
  <c r="M37" i="47"/>
  <c r="M38" i="47"/>
  <c r="M40" i="47"/>
  <c r="M41" i="47"/>
  <c r="M42" i="47"/>
  <c r="M43" i="47"/>
  <c r="M44" i="47"/>
  <c r="M45" i="47"/>
  <c r="M46" i="47"/>
  <c r="M47" i="47"/>
  <c r="M48" i="47"/>
  <c r="M49" i="47"/>
  <c r="M50" i="47"/>
  <c r="M51" i="47"/>
  <c r="M52" i="47"/>
  <c r="M53" i="47"/>
  <c r="M54" i="47"/>
  <c r="M55" i="47"/>
  <c r="M56" i="47"/>
  <c r="M57" i="47"/>
  <c r="M58" i="47"/>
  <c r="M59" i="47"/>
  <c r="M60" i="47"/>
  <c r="M61" i="47"/>
  <c r="M62" i="47"/>
  <c r="M63" i="47"/>
  <c r="M64" i="47"/>
  <c r="M65" i="47"/>
  <c r="M66" i="47"/>
  <c r="M67" i="47"/>
  <c r="M68" i="47"/>
  <c r="M69" i="47"/>
  <c r="M70" i="47"/>
  <c r="M71" i="47"/>
  <c r="M72" i="47"/>
  <c r="M73" i="47"/>
  <c r="M74" i="47"/>
  <c r="M75" i="47"/>
  <c r="M76" i="47"/>
  <c r="M77" i="47"/>
  <c r="M78" i="47"/>
  <c r="M79" i="47"/>
  <c r="M80" i="47"/>
  <c r="M81" i="47"/>
  <c r="M82" i="47"/>
  <c r="M83" i="47"/>
  <c r="M84" i="47"/>
  <c r="M85" i="47"/>
  <c r="M86" i="47"/>
  <c r="M87" i="47"/>
  <c r="M88" i="47"/>
  <c r="M89" i="47"/>
  <c r="M90" i="47"/>
  <c r="M91" i="47"/>
  <c r="M92" i="47"/>
  <c r="M93" i="47"/>
  <c r="M94" i="47"/>
  <c r="M95" i="47"/>
  <c r="M96" i="47"/>
  <c r="M97" i="47"/>
  <c r="M98" i="47"/>
  <c r="M99" i="47"/>
  <c r="M100" i="47"/>
  <c r="M101" i="47"/>
  <c r="M102" i="47"/>
  <c r="M103" i="47"/>
  <c r="M104" i="47"/>
  <c r="M105" i="47"/>
  <c r="M106" i="47"/>
  <c r="M107" i="47"/>
  <c r="M108" i="47"/>
  <c r="M109" i="47"/>
  <c r="M110" i="47"/>
  <c r="M111" i="47"/>
  <c r="M112" i="47"/>
  <c r="M113" i="47"/>
  <c r="M114" i="47"/>
  <c r="M115" i="47"/>
  <c r="M116" i="47"/>
  <c r="M117" i="47"/>
  <c r="M118" i="47"/>
  <c r="M119" i="47"/>
  <c r="M120" i="47"/>
  <c r="M121" i="47"/>
  <c r="M122" i="47"/>
  <c r="M123" i="47"/>
  <c r="M124" i="47"/>
  <c r="M125" i="47"/>
  <c r="M126" i="47"/>
  <c r="M127" i="47"/>
  <c r="M128" i="47"/>
  <c r="M129" i="47"/>
  <c r="M130" i="47"/>
  <c r="M131" i="47"/>
  <c r="M132" i="47"/>
  <c r="M133" i="47"/>
  <c r="M134" i="47"/>
  <c r="M135" i="47"/>
  <c r="M136" i="47"/>
  <c r="M137" i="47"/>
  <c r="M138" i="47"/>
  <c r="M139" i="47"/>
  <c r="M140" i="47"/>
  <c r="M141" i="47"/>
  <c r="M142" i="47"/>
  <c r="M143" i="47"/>
  <c r="M144" i="47"/>
  <c r="M145" i="47"/>
  <c r="M146" i="47"/>
  <c r="M147" i="47"/>
  <c r="M148" i="47"/>
  <c r="M149" i="47"/>
  <c r="M150" i="47"/>
  <c r="M151" i="47"/>
  <c r="M152" i="47"/>
  <c r="M153" i="47"/>
  <c r="M154" i="47"/>
  <c r="M155" i="47"/>
  <c r="M156" i="47"/>
  <c r="M157" i="47"/>
  <c r="M158" i="47"/>
  <c r="M159" i="47"/>
  <c r="M160" i="47"/>
  <c r="M161" i="47"/>
  <c r="M162" i="47"/>
  <c r="M163" i="47"/>
  <c r="M164" i="47"/>
  <c r="M165" i="47"/>
  <c r="M166" i="47"/>
  <c r="M167" i="47"/>
  <c r="M168" i="47"/>
  <c r="M169" i="47"/>
  <c r="M170" i="47"/>
  <c r="M171" i="47"/>
  <c r="M172" i="47"/>
  <c r="M173" i="47"/>
  <c r="M174" i="47"/>
  <c r="M175" i="47"/>
  <c r="M176" i="47"/>
  <c r="M177" i="47"/>
  <c r="M178" i="47"/>
  <c r="M179" i="47"/>
  <c r="M180" i="47"/>
  <c r="M181" i="47"/>
  <c r="M182" i="47"/>
  <c r="M183" i="47"/>
  <c r="M184" i="47"/>
  <c r="M185" i="47"/>
  <c r="M186" i="47"/>
  <c r="M187" i="47"/>
  <c r="M188" i="47"/>
  <c r="M189" i="47"/>
  <c r="M190" i="47"/>
  <c r="M191" i="47"/>
  <c r="M192" i="47"/>
  <c r="M193" i="47"/>
  <c r="M194" i="47"/>
  <c r="M195" i="47"/>
  <c r="M196" i="47"/>
  <c r="M197" i="47"/>
  <c r="M198" i="47"/>
  <c r="M199" i="47"/>
  <c r="M200" i="47"/>
  <c r="M201" i="47"/>
  <c r="M202" i="47"/>
  <c r="M203" i="47"/>
  <c r="M204" i="47"/>
  <c r="M205" i="47"/>
  <c r="M206" i="47"/>
  <c r="M207" i="47"/>
  <c r="M208" i="47"/>
  <c r="M209" i="47"/>
  <c r="M210" i="47"/>
  <c r="M211" i="47"/>
  <c r="M212" i="47"/>
  <c r="M213" i="47"/>
  <c r="M214" i="47"/>
  <c r="M215" i="47"/>
  <c r="M216" i="47"/>
  <c r="M217" i="47"/>
  <c r="M218" i="47"/>
  <c r="M219" i="47"/>
  <c r="M220" i="47"/>
  <c r="M221" i="47"/>
  <c r="M222" i="47"/>
  <c r="M223" i="47"/>
  <c r="M224" i="47"/>
  <c r="M225" i="47"/>
  <c r="M226" i="47"/>
  <c r="M227" i="47"/>
  <c r="M228" i="47"/>
  <c r="M229" i="47"/>
  <c r="M230" i="47"/>
  <c r="M231" i="47"/>
  <c r="M232" i="47"/>
  <c r="M233" i="47"/>
  <c r="M234" i="47"/>
  <c r="M235" i="47"/>
  <c r="M236" i="47"/>
  <c r="M237" i="47"/>
  <c r="M238" i="47"/>
  <c r="M239" i="47"/>
  <c r="M240" i="47"/>
  <c r="M241" i="47"/>
  <c r="M242" i="47"/>
  <c r="M243" i="47"/>
  <c r="M244" i="47"/>
  <c r="M245" i="47"/>
  <c r="M246" i="47"/>
  <c r="M247" i="47"/>
  <c r="M248" i="47"/>
  <c r="M249" i="47"/>
  <c r="M250" i="47"/>
  <c r="M251" i="47"/>
  <c r="M252" i="47"/>
  <c r="M253" i="47"/>
  <c r="M254" i="47"/>
  <c r="M255" i="47"/>
  <c r="M256" i="47"/>
  <c r="M257" i="47"/>
  <c r="M258" i="47"/>
  <c r="M259" i="47"/>
  <c r="M260" i="47"/>
  <c r="M261" i="47"/>
  <c r="M262" i="47"/>
  <c r="M263" i="47"/>
  <c r="M264" i="47"/>
  <c r="M265" i="47"/>
  <c r="M266" i="47"/>
  <c r="M267" i="47"/>
  <c r="M268" i="47"/>
  <c r="M269" i="47"/>
  <c r="M270" i="47"/>
  <c r="M271" i="47"/>
  <c r="M272" i="47"/>
  <c r="M273" i="47"/>
  <c r="M274" i="47"/>
  <c r="M275" i="47"/>
  <c r="M276" i="47"/>
  <c r="M277" i="47"/>
  <c r="M278" i="47"/>
  <c r="M279" i="47"/>
  <c r="M280" i="47"/>
  <c r="M281" i="47"/>
  <c r="M282" i="47"/>
  <c r="M283" i="47"/>
  <c r="M284" i="47"/>
  <c r="M285" i="47"/>
  <c r="M286" i="47"/>
  <c r="M287" i="47"/>
  <c r="M288" i="47"/>
  <c r="M289" i="47"/>
  <c r="M290" i="47"/>
  <c r="M291" i="47"/>
  <c r="M292" i="47"/>
  <c r="M293" i="47"/>
  <c r="M294" i="47"/>
  <c r="M295" i="47"/>
  <c r="M296" i="47"/>
  <c r="M297" i="47"/>
  <c r="M298" i="47"/>
  <c r="M299" i="47"/>
  <c r="M300" i="47"/>
  <c r="M301" i="47"/>
  <c r="M302" i="47"/>
  <c r="M303" i="47"/>
  <c r="M304" i="47"/>
  <c r="M305" i="47"/>
  <c r="M306" i="47"/>
  <c r="M307" i="47"/>
  <c r="M308" i="47"/>
  <c r="M309" i="47"/>
  <c r="M310" i="47"/>
  <c r="M311" i="47"/>
  <c r="M312" i="47"/>
  <c r="M313" i="47"/>
  <c r="M314" i="47"/>
  <c r="M315" i="47"/>
  <c r="M316" i="47"/>
  <c r="M317" i="47"/>
  <c r="M318" i="47"/>
  <c r="M319" i="47"/>
  <c r="M320" i="47"/>
  <c r="M321" i="47"/>
  <c r="M322" i="47"/>
  <c r="M323" i="47"/>
  <c r="M324" i="47"/>
  <c r="M325" i="47"/>
  <c r="M326" i="47"/>
  <c r="M327" i="47"/>
  <c r="M328" i="47"/>
  <c r="M329" i="47"/>
  <c r="M330" i="47"/>
  <c r="M331" i="47"/>
  <c r="M332" i="47"/>
  <c r="M333" i="47"/>
  <c r="M334" i="47"/>
  <c r="M335" i="47"/>
  <c r="M336" i="47"/>
  <c r="M337" i="47"/>
  <c r="M338" i="47"/>
  <c r="M339" i="47"/>
  <c r="M340" i="47"/>
  <c r="M341" i="47"/>
  <c r="M342" i="47"/>
  <c r="M343" i="47"/>
  <c r="M344" i="47"/>
  <c r="M345" i="47"/>
  <c r="M346" i="47"/>
  <c r="M347" i="47"/>
  <c r="M348" i="47"/>
  <c r="M349" i="47"/>
  <c r="M350" i="47"/>
  <c r="M351" i="47"/>
  <c r="M352" i="47"/>
  <c r="M353" i="47"/>
  <c r="M354" i="47"/>
  <c r="M355" i="47"/>
  <c r="M356" i="47"/>
  <c r="M357" i="47"/>
  <c r="M358" i="47"/>
  <c r="M359" i="47"/>
  <c r="M360" i="47"/>
  <c r="M361" i="47"/>
  <c r="M362" i="47"/>
  <c r="M363" i="47"/>
  <c r="M364" i="47"/>
  <c r="M365" i="47"/>
  <c r="M366" i="47"/>
  <c r="M367" i="47"/>
  <c r="M368" i="47"/>
  <c r="M369" i="47"/>
  <c r="M370" i="47"/>
  <c r="M371" i="47"/>
  <c r="M372" i="47"/>
  <c r="M373" i="47"/>
  <c r="M374" i="47"/>
  <c r="M375" i="47"/>
  <c r="M376" i="47"/>
  <c r="M377" i="47"/>
  <c r="M378" i="47"/>
  <c r="M379" i="47"/>
  <c r="M380" i="47"/>
  <c r="M381" i="47"/>
  <c r="M382" i="47"/>
  <c r="M383" i="47"/>
  <c r="M384" i="47"/>
  <c r="M385" i="47"/>
  <c r="M386" i="47"/>
  <c r="M387" i="47"/>
  <c r="M388" i="47"/>
  <c r="M389" i="47"/>
  <c r="M390" i="47"/>
  <c r="M391" i="47"/>
  <c r="M392" i="47"/>
  <c r="M393" i="47"/>
  <c r="M394" i="47"/>
  <c r="M395" i="47"/>
  <c r="M396" i="47"/>
  <c r="M397" i="47"/>
  <c r="M398" i="47"/>
  <c r="M399" i="47"/>
  <c r="M400" i="47"/>
  <c r="M401" i="47"/>
  <c r="M402" i="47"/>
  <c r="M403" i="47"/>
  <c r="M404" i="47"/>
  <c r="M405" i="47"/>
  <c r="M406" i="47"/>
  <c r="M407" i="47"/>
  <c r="M408" i="47"/>
  <c r="M409" i="47"/>
  <c r="M410" i="47"/>
  <c r="M411" i="47"/>
  <c r="M412" i="47"/>
  <c r="M413" i="47"/>
  <c r="M414" i="47"/>
  <c r="M415" i="47"/>
  <c r="M416" i="47"/>
  <c r="M417" i="47"/>
  <c r="M418" i="47"/>
  <c r="M419" i="47"/>
  <c r="M420" i="47"/>
  <c r="M421" i="47"/>
  <c r="M422" i="47"/>
  <c r="M423" i="47"/>
  <c r="M424" i="47"/>
  <c r="M425" i="47"/>
  <c r="M426" i="47"/>
  <c r="M427" i="47"/>
  <c r="M428" i="47"/>
  <c r="M429" i="47"/>
  <c r="M430" i="47"/>
  <c r="M431" i="47"/>
  <c r="M432" i="47"/>
  <c r="M433" i="47"/>
  <c r="M434" i="47"/>
  <c r="M435" i="47"/>
  <c r="M436" i="47"/>
  <c r="M437" i="47"/>
  <c r="M438" i="47"/>
  <c r="M439" i="47"/>
  <c r="M440" i="47"/>
  <c r="M441" i="47"/>
  <c r="M442" i="47"/>
  <c r="M443" i="47"/>
  <c r="M444" i="47"/>
  <c r="M445" i="47"/>
  <c r="M446" i="47"/>
  <c r="M447" i="47"/>
  <c r="M448" i="47"/>
  <c r="M449" i="47"/>
  <c r="M450" i="47"/>
  <c r="M451" i="47"/>
  <c r="M452" i="47"/>
  <c r="M453" i="47"/>
  <c r="M454" i="47"/>
  <c r="M455" i="47"/>
  <c r="M456" i="47"/>
  <c r="M457" i="47"/>
  <c r="M458" i="47"/>
  <c r="M459" i="47"/>
  <c r="M460" i="47"/>
  <c r="M461" i="47"/>
  <c r="M462" i="47"/>
  <c r="M463" i="47"/>
  <c r="M464" i="47"/>
  <c r="M465" i="47"/>
  <c r="M466" i="47"/>
  <c r="M467" i="47"/>
  <c r="M468" i="47"/>
  <c r="M469" i="47"/>
  <c r="M470" i="47"/>
  <c r="M471" i="47"/>
  <c r="M472" i="47"/>
  <c r="M473" i="47"/>
  <c r="M474" i="47"/>
  <c r="M475" i="47"/>
  <c r="M476" i="47"/>
  <c r="M477" i="47"/>
  <c r="M478" i="47"/>
  <c r="M479" i="47"/>
  <c r="M480" i="47"/>
  <c r="M481" i="47"/>
  <c r="M482" i="47"/>
  <c r="M483" i="47"/>
  <c r="M484" i="47"/>
  <c r="M485" i="47"/>
  <c r="M486" i="47"/>
  <c r="M487" i="47"/>
  <c r="M488" i="47"/>
  <c r="M489" i="47"/>
  <c r="M490" i="47"/>
  <c r="M491" i="47"/>
  <c r="M492" i="47"/>
  <c r="M493" i="47"/>
  <c r="M494" i="47"/>
  <c r="M495" i="47"/>
  <c r="M496" i="47"/>
  <c r="M497" i="47"/>
  <c r="M498" i="47"/>
  <c r="M499" i="47"/>
  <c r="M500" i="47"/>
  <c r="M501" i="47"/>
  <c r="M502" i="47"/>
  <c r="M503" i="47"/>
  <c r="M504" i="47"/>
  <c r="M505" i="47"/>
  <c r="M506" i="47"/>
  <c r="M507" i="47"/>
  <c r="M508" i="47"/>
  <c r="M509" i="47"/>
  <c r="M510" i="47"/>
  <c r="M511" i="47"/>
  <c r="M512" i="47"/>
  <c r="M513" i="47"/>
  <c r="M514" i="47"/>
  <c r="M515" i="47"/>
  <c r="M516" i="47"/>
  <c r="M517" i="47"/>
  <c r="M518" i="47"/>
  <c r="M519" i="47"/>
  <c r="M520" i="47"/>
  <c r="M521" i="47"/>
  <c r="M522" i="47"/>
  <c r="M523" i="47"/>
  <c r="M524" i="47"/>
  <c r="M525" i="47"/>
  <c r="M526" i="47"/>
  <c r="M527" i="47"/>
  <c r="M528" i="47"/>
  <c r="M529" i="47"/>
  <c r="M530" i="47"/>
  <c r="M531" i="47"/>
  <c r="M532" i="47"/>
  <c r="M533" i="47"/>
  <c r="M536" i="47"/>
  <c r="M537" i="47"/>
  <c r="M538" i="47"/>
  <c r="I48" i="47"/>
  <c r="H49" i="47" l="1"/>
  <c r="H44" i="47"/>
  <c r="H26" i="47"/>
  <c r="H31" i="47"/>
  <c r="H32" i="47"/>
  <c r="H33" i="47"/>
  <c r="H35" i="47"/>
  <c r="H36" i="47"/>
  <c r="H37" i="47"/>
  <c r="H43" i="47"/>
  <c r="I43" i="47" s="1"/>
  <c r="H45" i="47"/>
  <c r="H46" i="47"/>
  <c r="H50" i="47"/>
  <c r="H51" i="47"/>
  <c r="H52" i="47"/>
  <c r="H54" i="47"/>
  <c r="H55" i="47"/>
  <c r="H56" i="47"/>
  <c r="H57" i="47"/>
  <c r="H58" i="47"/>
  <c r="H59" i="47"/>
  <c r="H61" i="47"/>
  <c r="H62" i="47"/>
  <c r="H63" i="47"/>
  <c r="H64" i="47"/>
  <c r="H65" i="47"/>
  <c r="H66" i="47"/>
  <c r="H68" i="47"/>
  <c r="H69" i="47"/>
  <c r="H70" i="47"/>
  <c r="H71" i="47"/>
  <c r="H76" i="47"/>
  <c r="I76" i="47" s="1"/>
  <c r="H77" i="47"/>
  <c r="I77" i="47" s="1"/>
  <c r="H78" i="47"/>
  <c r="I78" i="47" s="1"/>
  <c r="H79" i="47"/>
  <c r="I79" i="47" s="1"/>
  <c r="H81" i="47"/>
  <c r="I81" i="47" s="1"/>
  <c r="H82" i="47"/>
  <c r="I82" i="47" s="1"/>
  <c r="H83" i="47"/>
  <c r="I83" i="47" s="1"/>
  <c r="H84" i="47"/>
  <c r="I84" i="47" s="1"/>
  <c r="J84" i="47" s="1"/>
  <c r="H86" i="47"/>
  <c r="I86" i="47" s="1"/>
  <c r="H88" i="47"/>
  <c r="I88" i="47" s="1"/>
  <c r="H89" i="47"/>
  <c r="I89" i="47" s="1"/>
  <c r="H90" i="47"/>
  <c r="I90" i="47" s="1"/>
  <c r="H91" i="47"/>
  <c r="I91" i="47" s="1"/>
  <c r="H96" i="47"/>
  <c r="H98" i="47"/>
  <c r="H99" i="47"/>
  <c r="H100" i="47"/>
  <c r="H101" i="47"/>
  <c r="H102" i="47"/>
  <c r="H104" i="47"/>
  <c r="H109" i="47"/>
  <c r="H110" i="47"/>
  <c r="H111" i="47"/>
  <c r="H112" i="47"/>
  <c r="H113" i="47"/>
  <c r="H114" i="47"/>
  <c r="H115" i="47"/>
  <c r="H117" i="47"/>
  <c r="H119" i="47"/>
  <c r="H120" i="47"/>
  <c r="H121" i="47"/>
  <c r="H122" i="47"/>
  <c r="H123" i="47"/>
  <c r="H125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1" i="47"/>
  <c r="H142" i="47"/>
  <c r="H144" i="47"/>
  <c r="H145" i="47"/>
  <c r="H146" i="47"/>
  <c r="H147" i="47"/>
  <c r="H160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2" i="47"/>
  <c r="H193" i="47"/>
  <c r="H194" i="47"/>
  <c r="H195" i="47"/>
  <c r="H196" i="47"/>
  <c r="H197" i="47"/>
  <c r="H198" i="47"/>
  <c r="H199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H238" i="47"/>
  <c r="H239" i="47"/>
  <c r="H240" i="47"/>
  <c r="H241" i="47"/>
  <c r="H242" i="47"/>
  <c r="H243" i="47"/>
  <c r="H244" i="47"/>
  <c r="H245" i="47"/>
  <c r="H246" i="47"/>
  <c r="H247" i="47"/>
  <c r="H248" i="47"/>
  <c r="H249" i="47"/>
  <c r="H251" i="47"/>
  <c r="H252" i="47"/>
  <c r="H253" i="47"/>
  <c r="H254" i="47"/>
  <c r="H255" i="47"/>
  <c r="H256" i="47"/>
  <c r="H257" i="47"/>
  <c r="H258" i="47"/>
  <c r="H263" i="47"/>
  <c r="H264" i="47"/>
  <c r="H265" i="47"/>
  <c r="H266" i="47"/>
  <c r="H268" i="47"/>
  <c r="H269" i="47"/>
  <c r="H273" i="47"/>
  <c r="H274" i="47"/>
  <c r="H275" i="47"/>
  <c r="H276" i="47"/>
  <c r="H277" i="47"/>
  <c r="H278" i="47"/>
  <c r="H279" i="47"/>
  <c r="H280" i="47"/>
  <c r="H281" i="47"/>
  <c r="H282" i="47"/>
  <c r="H283" i="47"/>
  <c r="H284" i="47"/>
  <c r="H285" i="47"/>
  <c r="H286" i="47"/>
  <c r="H287" i="47"/>
  <c r="H288" i="47"/>
  <c r="H289" i="47"/>
  <c r="H290" i="47"/>
  <c r="H291" i="47"/>
  <c r="H292" i="47"/>
  <c r="H293" i="47"/>
  <c r="H294" i="47"/>
  <c r="H295" i="47"/>
  <c r="H296" i="47"/>
  <c r="H297" i="47"/>
  <c r="H298" i="47"/>
  <c r="H299" i="47"/>
  <c r="H300" i="47"/>
  <c r="H301" i="47"/>
  <c r="H302" i="47"/>
  <c r="H303" i="47"/>
  <c r="H307" i="47"/>
  <c r="H308" i="47"/>
  <c r="H309" i="47"/>
  <c r="H310" i="47"/>
  <c r="H311" i="47"/>
  <c r="H312" i="47"/>
  <c r="H313" i="47"/>
  <c r="H314" i="47"/>
  <c r="H315" i="47"/>
  <c r="H316" i="47"/>
  <c r="H317" i="47"/>
  <c r="H318" i="47"/>
  <c r="H319" i="47"/>
  <c r="H320" i="47"/>
  <c r="H321" i="47"/>
  <c r="H322" i="47"/>
  <c r="H323" i="47"/>
  <c r="H324" i="47"/>
  <c r="H325" i="47"/>
  <c r="H326" i="47"/>
  <c r="H327" i="47"/>
  <c r="H328" i="47"/>
  <c r="H329" i="47"/>
  <c r="H330" i="47"/>
  <c r="H331" i="47"/>
  <c r="H332" i="47"/>
  <c r="H333" i="47"/>
  <c r="H334" i="47"/>
  <c r="H338" i="47"/>
  <c r="H339" i="47"/>
  <c r="H340" i="47"/>
  <c r="H341" i="47"/>
  <c r="H342" i="47"/>
  <c r="H343" i="47"/>
  <c r="H344" i="47"/>
  <c r="H345" i="47"/>
  <c r="H346" i="47"/>
  <c r="H347" i="47"/>
  <c r="H348" i="47"/>
  <c r="H349" i="47"/>
  <c r="H350" i="47"/>
  <c r="H351" i="47"/>
  <c r="H352" i="47"/>
  <c r="H353" i="47"/>
  <c r="H354" i="47"/>
  <c r="H355" i="47"/>
  <c r="H356" i="47"/>
  <c r="H357" i="47"/>
  <c r="H358" i="47"/>
  <c r="H362" i="47"/>
  <c r="H363" i="47"/>
  <c r="H364" i="47"/>
  <c r="H365" i="47"/>
  <c r="H366" i="47"/>
  <c r="H367" i="47"/>
  <c r="H368" i="47"/>
  <c r="H369" i="47"/>
  <c r="H370" i="47"/>
  <c r="H371" i="47"/>
  <c r="H372" i="47"/>
  <c r="H373" i="47"/>
  <c r="H374" i="47"/>
  <c r="H375" i="47"/>
  <c r="H376" i="47"/>
  <c r="H377" i="47"/>
  <c r="H378" i="47"/>
  <c r="H379" i="47"/>
  <c r="H380" i="47"/>
  <c r="H381" i="47"/>
  <c r="H382" i="47"/>
  <c r="H383" i="47"/>
  <c r="H384" i="47"/>
  <c r="H385" i="47"/>
  <c r="H386" i="47"/>
  <c r="H387" i="47"/>
  <c r="H388" i="47"/>
  <c r="H389" i="47"/>
  <c r="H390" i="47"/>
  <c r="H391" i="47"/>
  <c r="H392" i="47"/>
  <c r="H397" i="47"/>
  <c r="H398" i="47"/>
  <c r="H399" i="47"/>
  <c r="H400" i="47"/>
  <c r="H401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7" i="47"/>
  <c r="H418" i="47"/>
  <c r="H419" i="47"/>
  <c r="H420" i="47"/>
  <c r="H421" i="47"/>
  <c r="H422" i="47"/>
  <c r="H423" i="47"/>
  <c r="H424" i="47"/>
  <c r="H425" i="47"/>
  <c r="H428" i="47"/>
  <c r="H429" i="47"/>
  <c r="H430" i="47"/>
  <c r="H431" i="47"/>
  <c r="H432" i="47"/>
  <c r="H433" i="47"/>
  <c r="H434" i="47"/>
  <c r="H435" i="47"/>
  <c r="H436" i="47"/>
  <c r="H438" i="47"/>
  <c r="H439" i="47"/>
  <c r="H440" i="47"/>
  <c r="H441" i="47"/>
  <c r="H442" i="47"/>
  <c r="H443" i="47"/>
  <c r="H445" i="47"/>
  <c r="H446" i="47"/>
  <c r="H447" i="47"/>
  <c r="H448" i="47"/>
  <c r="H449" i="47"/>
  <c r="H450" i="47"/>
  <c r="H451" i="47"/>
  <c r="H452" i="47"/>
  <c r="H453" i="47"/>
  <c r="H454" i="47"/>
  <c r="H458" i="47"/>
  <c r="H459" i="47"/>
  <c r="H460" i="47"/>
  <c r="H461" i="47"/>
  <c r="H466" i="47"/>
  <c r="H467" i="47"/>
  <c r="H468" i="47"/>
  <c r="H469" i="47"/>
  <c r="H470" i="47"/>
  <c r="H471" i="47"/>
  <c r="H472" i="47"/>
  <c r="H473" i="47"/>
  <c r="H474" i="47"/>
  <c r="H475" i="47"/>
  <c r="H476" i="47"/>
  <c r="H478" i="47"/>
  <c r="H479" i="47"/>
  <c r="H481" i="47"/>
  <c r="H483" i="47"/>
  <c r="H484" i="47"/>
  <c r="H485" i="47"/>
  <c r="H487" i="47"/>
  <c r="H488" i="47"/>
  <c r="H490" i="47"/>
  <c r="H491" i="47"/>
  <c r="H492" i="47"/>
  <c r="H493" i="47"/>
  <c r="H497" i="47"/>
  <c r="H498" i="47"/>
  <c r="H499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9" i="47"/>
  <c r="H520" i="47"/>
  <c r="H521" i="47"/>
  <c r="H522" i="47"/>
  <c r="H523" i="47"/>
  <c r="H524" i="47"/>
  <c r="H526" i="47"/>
  <c r="H527" i="47"/>
  <c r="H528" i="47"/>
  <c r="H529" i="47"/>
  <c r="H530" i="47"/>
  <c r="H531" i="47"/>
  <c r="H532" i="47"/>
  <c r="M539" i="47"/>
  <c r="I61" i="47" l="1"/>
  <c r="J61" i="47" s="1"/>
  <c r="I513" i="47"/>
  <c r="J513" i="47" s="1"/>
  <c r="I485" i="47"/>
  <c r="J485" i="47" s="1"/>
  <c r="I481" i="47"/>
  <c r="J481" i="47" s="1"/>
  <c r="I469" i="47"/>
  <c r="J469" i="47" s="1"/>
  <c r="I453" i="47"/>
  <c r="J453" i="47" s="1"/>
  <c r="I441" i="47"/>
  <c r="J441" i="47" s="1"/>
  <c r="I433" i="47"/>
  <c r="J433" i="47" s="1"/>
  <c r="I421" i="47"/>
  <c r="J421" i="47" s="1"/>
  <c r="I409" i="47"/>
  <c r="J409" i="47" s="1"/>
  <c r="I401" i="47"/>
  <c r="J401" i="47" s="1"/>
  <c r="I389" i="47"/>
  <c r="J389" i="47" s="1"/>
  <c r="I381" i="47"/>
  <c r="J381" i="47" s="1"/>
  <c r="I369" i="47"/>
  <c r="J369" i="47" s="1"/>
  <c r="I357" i="47"/>
  <c r="J357" i="47" s="1"/>
  <c r="I349" i="47"/>
  <c r="J349" i="47" s="1"/>
  <c r="I333" i="47"/>
  <c r="J333" i="47" s="1"/>
  <c r="I321" i="47"/>
  <c r="J321" i="47" s="1"/>
  <c r="I309" i="47"/>
  <c r="J309" i="47" s="1"/>
  <c r="I293" i="47"/>
  <c r="J293" i="47" s="1"/>
  <c r="I277" i="47"/>
  <c r="J277" i="47" s="1"/>
  <c r="I265" i="47"/>
  <c r="J265" i="47" s="1"/>
  <c r="I257" i="47"/>
  <c r="J257" i="47" s="1"/>
  <c r="I245" i="47"/>
  <c r="J245" i="47" s="1"/>
  <c r="I237" i="47"/>
  <c r="J237" i="47" s="1"/>
  <c r="I225" i="47"/>
  <c r="J225" i="47" s="1"/>
  <c r="I213" i="47"/>
  <c r="J213" i="47" s="1"/>
  <c r="I183" i="47"/>
  <c r="J183" i="47" s="1"/>
  <c r="I175" i="47"/>
  <c r="J175" i="47" s="1"/>
  <c r="I155" i="47"/>
  <c r="J155" i="47" s="1"/>
  <c r="I135" i="47"/>
  <c r="J135" i="47" s="1"/>
  <c r="I123" i="47"/>
  <c r="J123" i="47" s="1"/>
  <c r="I115" i="47"/>
  <c r="J115" i="47" s="1"/>
  <c r="I63" i="47"/>
  <c r="J63" i="47" s="1"/>
  <c r="I51" i="47"/>
  <c r="J51" i="47" s="1"/>
  <c r="I31" i="47"/>
  <c r="J31" i="47" s="1"/>
  <c r="R31" i="47" s="1"/>
  <c r="I27" i="47"/>
  <c r="J27" i="47" s="1"/>
  <c r="R27" i="47" s="1"/>
  <c r="I538" i="47"/>
  <c r="J538" i="47" s="1"/>
  <c r="J539" i="47" s="1"/>
  <c r="I532" i="47"/>
  <c r="J532" i="47" s="1"/>
  <c r="I528" i="47"/>
  <c r="J528" i="47" s="1"/>
  <c r="I524" i="47"/>
  <c r="J524" i="47" s="1"/>
  <c r="I520" i="47"/>
  <c r="J520" i="47" s="1"/>
  <c r="I512" i="47"/>
  <c r="J512" i="47" s="1"/>
  <c r="I508" i="47"/>
  <c r="J508" i="47" s="1"/>
  <c r="I504" i="47"/>
  <c r="J504" i="47" s="1"/>
  <c r="I492" i="47"/>
  <c r="J492" i="47" s="1"/>
  <c r="I488" i="47"/>
  <c r="J488" i="47" s="1"/>
  <c r="I484" i="47"/>
  <c r="J484" i="47" s="1"/>
  <c r="I476" i="47"/>
  <c r="J476" i="47" s="1"/>
  <c r="I472" i="47"/>
  <c r="J472" i="47" s="1"/>
  <c r="I468" i="47"/>
  <c r="J468" i="47" s="1"/>
  <c r="I460" i="47"/>
  <c r="J460" i="47" s="1"/>
  <c r="I452" i="47"/>
  <c r="J452" i="47" s="1"/>
  <c r="I448" i="47"/>
  <c r="J448" i="47" s="1"/>
  <c r="I440" i="47"/>
  <c r="J440" i="47" s="1"/>
  <c r="I436" i="47"/>
  <c r="J436" i="47" s="1"/>
  <c r="I432" i="47"/>
  <c r="J432" i="47" s="1"/>
  <c r="I428" i="47"/>
  <c r="J428" i="47" s="1"/>
  <c r="I424" i="47"/>
  <c r="J424" i="47" s="1"/>
  <c r="I420" i="47"/>
  <c r="J420" i="47" s="1"/>
  <c r="I412" i="47"/>
  <c r="J412" i="47" s="1"/>
  <c r="I408" i="47"/>
  <c r="J408" i="47" s="1"/>
  <c r="I404" i="47"/>
  <c r="J404" i="47" s="1"/>
  <c r="I400" i="47"/>
  <c r="J400" i="47" s="1"/>
  <c r="I392" i="47"/>
  <c r="J392" i="47" s="1"/>
  <c r="I388" i="47"/>
  <c r="J388" i="47" s="1"/>
  <c r="I384" i="47"/>
  <c r="J384" i="47" s="1"/>
  <c r="I380" i="47"/>
  <c r="J380" i="47" s="1"/>
  <c r="I376" i="47"/>
  <c r="J376" i="47" s="1"/>
  <c r="I372" i="47"/>
  <c r="J372" i="47" s="1"/>
  <c r="I368" i="47"/>
  <c r="J368" i="47" s="1"/>
  <c r="I364" i="47"/>
  <c r="J364" i="47" s="1"/>
  <c r="I356" i="47"/>
  <c r="J356" i="47" s="1"/>
  <c r="I352" i="47"/>
  <c r="J352" i="47" s="1"/>
  <c r="I348" i="47"/>
  <c r="J348" i="47" s="1"/>
  <c r="I344" i="47"/>
  <c r="J344" i="47" s="1"/>
  <c r="I340" i="47"/>
  <c r="J340" i="47" s="1"/>
  <c r="I332" i="47"/>
  <c r="J332" i="47" s="1"/>
  <c r="I328" i="47"/>
  <c r="J328" i="47" s="1"/>
  <c r="I324" i="47"/>
  <c r="J324" i="47" s="1"/>
  <c r="I320" i="47"/>
  <c r="J320" i="47" s="1"/>
  <c r="I316" i="47"/>
  <c r="J316" i="47" s="1"/>
  <c r="I312" i="47"/>
  <c r="J312" i="47" s="1"/>
  <c r="I308" i="47"/>
  <c r="J308" i="47" s="1"/>
  <c r="I300" i="47"/>
  <c r="J300" i="47" s="1"/>
  <c r="I296" i="47"/>
  <c r="J296" i="47" s="1"/>
  <c r="I292" i="47"/>
  <c r="J292" i="47" s="1"/>
  <c r="I288" i="47"/>
  <c r="J288" i="47" s="1"/>
  <c r="I284" i="47"/>
  <c r="J284" i="47" s="1"/>
  <c r="I280" i="47"/>
  <c r="J280" i="47" s="1"/>
  <c r="I276" i="47"/>
  <c r="J276" i="47" s="1"/>
  <c r="I268" i="47"/>
  <c r="J268" i="47" s="1"/>
  <c r="I264" i="47"/>
  <c r="J264" i="47" s="1"/>
  <c r="I256" i="47"/>
  <c r="J256" i="47" s="1"/>
  <c r="I252" i="47"/>
  <c r="J252" i="47" s="1"/>
  <c r="I248" i="47"/>
  <c r="J248" i="47" s="1"/>
  <c r="I244" i="47"/>
  <c r="J244" i="47" s="1"/>
  <c r="I240" i="47"/>
  <c r="J240" i="47" s="1"/>
  <c r="I236" i="47"/>
  <c r="J236" i="47" s="1"/>
  <c r="I232" i="47"/>
  <c r="J232" i="47" s="1"/>
  <c r="I228" i="47"/>
  <c r="J228" i="47" s="1"/>
  <c r="I224" i="47"/>
  <c r="J224" i="47" s="1"/>
  <c r="I220" i="47"/>
  <c r="J220" i="47" s="1"/>
  <c r="I216" i="47"/>
  <c r="J216" i="47" s="1"/>
  <c r="I212" i="47"/>
  <c r="J212" i="47" s="1"/>
  <c r="I208" i="47"/>
  <c r="J208" i="47" s="1"/>
  <c r="I204" i="47"/>
  <c r="J204" i="47" s="1"/>
  <c r="I198" i="47"/>
  <c r="J198" i="47" s="1"/>
  <c r="I194" i="47"/>
  <c r="J194" i="47" s="1"/>
  <c r="I190" i="47"/>
  <c r="J190" i="47" s="1"/>
  <c r="I186" i="47"/>
  <c r="J186" i="47" s="1"/>
  <c r="I182" i="47"/>
  <c r="J182" i="47" s="1"/>
  <c r="I174" i="47"/>
  <c r="J174" i="47" s="1"/>
  <c r="I170" i="47"/>
  <c r="J170" i="47" s="1"/>
  <c r="I166" i="47"/>
  <c r="J166" i="47" s="1"/>
  <c r="I154" i="47"/>
  <c r="J154" i="47" s="1"/>
  <c r="I146" i="47"/>
  <c r="J146" i="47" s="1"/>
  <c r="I142" i="47"/>
  <c r="J142" i="47" s="1"/>
  <c r="I138" i="47"/>
  <c r="J138" i="47" s="1"/>
  <c r="I134" i="47"/>
  <c r="J134" i="47" s="1"/>
  <c r="I130" i="47"/>
  <c r="J130" i="47" s="1"/>
  <c r="I122" i="47"/>
  <c r="J122" i="47" s="1"/>
  <c r="I114" i="47"/>
  <c r="J114" i="47" s="1"/>
  <c r="I110" i="47"/>
  <c r="J110" i="47" s="1"/>
  <c r="I102" i="47"/>
  <c r="J102" i="47" s="1"/>
  <c r="I98" i="47"/>
  <c r="J98" i="47" s="1"/>
  <c r="I70" i="47"/>
  <c r="J70" i="47" s="1"/>
  <c r="I66" i="47"/>
  <c r="J66" i="47" s="1"/>
  <c r="I62" i="47"/>
  <c r="J62" i="47" s="1"/>
  <c r="I58" i="47"/>
  <c r="J58" i="47" s="1"/>
  <c r="I54" i="47"/>
  <c r="J54" i="47" s="1"/>
  <c r="I50" i="47"/>
  <c r="J50" i="47" s="1"/>
  <c r="I26" i="47"/>
  <c r="J26" i="47" s="1"/>
  <c r="R26" i="47" s="1"/>
  <c r="I44" i="47"/>
  <c r="J44" i="47" s="1"/>
  <c r="I521" i="47"/>
  <c r="J521" i="47" s="1"/>
  <c r="I505" i="47"/>
  <c r="J505" i="47" s="1"/>
  <c r="I493" i="47"/>
  <c r="J493" i="47" s="1"/>
  <c r="I473" i="47"/>
  <c r="J473" i="47" s="1"/>
  <c r="I461" i="47"/>
  <c r="J461" i="47" s="1"/>
  <c r="I449" i="47"/>
  <c r="J449" i="47" s="1"/>
  <c r="I429" i="47"/>
  <c r="J429" i="47" s="1"/>
  <c r="I417" i="47"/>
  <c r="J417" i="47" s="1"/>
  <c r="I397" i="47"/>
  <c r="J397" i="47" s="1"/>
  <c r="I385" i="47"/>
  <c r="J385" i="47" s="1"/>
  <c r="I373" i="47"/>
  <c r="J373" i="47" s="1"/>
  <c r="I341" i="47"/>
  <c r="J341" i="47" s="1"/>
  <c r="I329" i="47"/>
  <c r="J329" i="47" s="1"/>
  <c r="I313" i="47"/>
  <c r="J313" i="47" s="1"/>
  <c r="I297" i="47"/>
  <c r="J297" i="47" s="1"/>
  <c r="I285" i="47"/>
  <c r="J285" i="47" s="1"/>
  <c r="I273" i="47"/>
  <c r="J273" i="47" s="1"/>
  <c r="I249" i="47"/>
  <c r="J249" i="47" s="1"/>
  <c r="I233" i="47"/>
  <c r="J233" i="47" s="1"/>
  <c r="I217" i="47"/>
  <c r="J217" i="47" s="1"/>
  <c r="I205" i="47"/>
  <c r="J205" i="47" s="1"/>
  <c r="I195" i="47"/>
  <c r="J195" i="47" s="1"/>
  <c r="I179" i="47"/>
  <c r="J179" i="47" s="1"/>
  <c r="I167" i="47"/>
  <c r="J167" i="47" s="1"/>
  <c r="I151" i="47"/>
  <c r="J151" i="47" s="1"/>
  <c r="I131" i="47"/>
  <c r="J131" i="47" s="1"/>
  <c r="I111" i="47"/>
  <c r="J111" i="47" s="1"/>
  <c r="I99" i="47"/>
  <c r="J99" i="47" s="1"/>
  <c r="I59" i="47"/>
  <c r="J59" i="47" s="1"/>
  <c r="I527" i="47"/>
  <c r="J527" i="47" s="1"/>
  <c r="I519" i="47"/>
  <c r="J519" i="47" s="1"/>
  <c r="I507" i="47"/>
  <c r="J507" i="47" s="1"/>
  <c r="I499" i="47"/>
  <c r="J499" i="47" s="1"/>
  <c r="I491" i="47"/>
  <c r="J491" i="47" s="1"/>
  <c r="I483" i="47"/>
  <c r="J483" i="47" s="1"/>
  <c r="I479" i="47"/>
  <c r="J479" i="47" s="1"/>
  <c r="I475" i="47"/>
  <c r="J475" i="47" s="1"/>
  <c r="I471" i="47"/>
  <c r="J471" i="47" s="1"/>
  <c r="I467" i="47"/>
  <c r="J467" i="47" s="1"/>
  <c r="I459" i="47"/>
  <c r="J459" i="47" s="1"/>
  <c r="I451" i="47"/>
  <c r="J451" i="47" s="1"/>
  <c r="I447" i="47"/>
  <c r="J447" i="47" s="1"/>
  <c r="I443" i="47"/>
  <c r="J443" i="47" s="1"/>
  <c r="I439" i="47"/>
  <c r="J439" i="47" s="1"/>
  <c r="I435" i="47"/>
  <c r="J435" i="47" s="1"/>
  <c r="I431" i="47"/>
  <c r="J431" i="47" s="1"/>
  <c r="I423" i="47"/>
  <c r="J423" i="47" s="1"/>
  <c r="I419" i="47"/>
  <c r="J419" i="47" s="1"/>
  <c r="I415" i="47"/>
  <c r="J415" i="47" s="1"/>
  <c r="I411" i="47"/>
  <c r="J411" i="47" s="1"/>
  <c r="I407" i="47"/>
  <c r="J407" i="47" s="1"/>
  <c r="I403" i="47"/>
  <c r="J403" i="47" s="1"/>
  <c r="I399" i="47"/>
  <c r="J399" i="47" s="1"/>
  <c r="I391" i="47"/>
  <c r="J391" i="47" s="1"/>
  <c r="I387" i="47"/>
  <c r="J387" i="47" s="1"/>
  <c r="I383" i="47"/>
  <c r="J383" i="47" s="1"/>
  <c r="I379" i="47"/>
  <c r="J379" i="47" s="1"/>
  <c r="I375" i="47"/>
  <c r="J375" i="47" s="1"/>
  <c r="I371" i="47"/>
  <c r="J371" i="47" s="1"/>
  <c r="I367" i="47"/>
  <c r="J367" i="47" s="1"/>
  <c r="I363" i="47"/>
  <c r="J363" i="47" s="1"/>
  <c r="I355" i="47"/>
  <c r="J355" i="47" s="1"/>
  <c r="I351" i="47"/>
  <c r="J351" i="47" s="1"/>
  <c r="I347" i="47"/>
  <c r="J347" i="47" s="1"/>
  <c r="I343" i="47"/>
  <c r="J343" i="47" s="1"/>
  <c r="I339" i="47"/>
  <c r="J339" i="47" s="1"/>
  <c r="I331" i="47"/>
  <c r="J331" i="47" s="1"/>
  <c r="I327" i="47"/>
  <c r="J327" i="47" s="1"/>
  <c r="I323" i="47"/>
  <c r="J323" i="47" s="1"/>
  <c r="I319" i="47"/>
  <c r="J319" i="47" s="1"/>
  <c r="I315" i="47"/>
  <c r="J315" i="47" s="1"/>
  <c r="I311" i="47"/>
  <c r="J311" i="47" s="1"/>
  <c r="I307" i="47"/>
  <c r="J307" i="47" s="1"/>
  <c r="I303" i="47"/>
  <c r="J303" i="47" s="1"/>
  <c r="I299" i="47"/>
  <c r="J299" i="47" s="1"/>
  <c r="I295" i="47"/>
  <c r="J295" i="47" s="1"/>
  <c r="I291" i="47"/>
  <c r="J291" i="47" s="1"/>
  <c r="I287" i="47"/>
  <c r="J287" i="47" s="1"/>
  <c r="I283" i="47"/>
  <c r="J283" i="47" s="1"/>
  <c r="I279" i="47"/>
  <c r="J279" i="47" s="1"/>
  <c r="I275" i="47"/>
  <c r="J275" i="47" s="1"/>
  <c r="I263" i="47"/>
  <c r="J263" i="47" s="1"/>
  <c r="I255" i="47"/>
  <c r="J255" i="47" s="1"/>
  <c r="I251" i="47"/>
  <c r="J251" i="47" s="1"/>
  <c r="I247" i="47"/>
  <c r="J247" i="47" s="1"/>
  <c r="I243" i="47"/>
  <c r="J243" i="47" s="1"/>
  <c r="I239" i="47"/>
  <c r="J239" i="47" s="1"/>
  <c r="I235" i="47"/>
  <c r="J235" i="47" s="1"/>
  <c r="I231" i="47"/>
  <c r="J231" i="47" s="1"/>
  <c r="I227" i="47"/>
  <c r="J227" i="47" s="1"/>
  <c r="I223" i="47"/>
  <c r="J223" i="47" s="1"/>
  <c r="I219" i="47"/>
  <c r="J219" i="47" s="1"/>
  <c r="I215" i="47"/>
  <c r="J215" i="47" s="1"/>
  <c r="I211" i="47"/>
  <c r="J211" i="47" s="1"/>
  <c r="I207" i="47"/>
  <c r="J207" i="47" s="1"/>
  <c r="I203" i="47"/>
  <c r="J203" i="47" s="1"/>
  <c r="I197" i="47"/>
  <c r="J197" i="47" s="1"/>
  <c r="I193" i="47"/>
  <c r="J193" i="47" s="1"/>
  <c r="I189" i="47"/>
  <c r="J189" i="47" s="1"/>
  <c r="I185" i="47"/>
  <c r="J185" i="47" s="1"/>
  <c r="I181" i="47"/>
  <c r="J181" i="47" s="1"/>
  <c r="I173" i="47"/>
  <c r="J173" i="47" s="1"/>
  <c r="I169" i="47"/>
  <c r="J169" i="47" s="1"/>
  <c r="I165" i="47"/>
  <c r="J165" i="47" s="1"/>
  <c r="I153" i="47"/>
  <c r="J153" i="47" s="1"/>
  <c r="I145" i="47"/>
  <c r="J145" i="47" s="1"/>
  <c r="I141" i="47"/>
  <c r="J141" i="47" s="1"/>
  <c r="I137" i="47"/>
  <c r="J137" i="47" s="1"/>
  <c r="I133" i="47"/>
  <c r="J133" i="47" s="1"/>
  <c r="I129" i="47"/>
  <c r="J129" i="47" s="1"/>
  <c r="I125" i="47"/>
  <c r="J125" i="47" s="1"/>
  <c r="I121" i="47"/>
  <c r="J121" i="47" s="1"/>
  <c r="I117" i="47"/>
  <c r="J117" i="47" s="1"/>
  <c r="I113" i="47"/>
  <c r="J113" i="47" s="1"/>
  <c r="I109" i="47"/>
  <c r="J109" i="47" s="1"/>
  <c r="I101" i="47"/>
  <c r="J101" i="47" s="1"/>
  <c r="I69" i="47"/>
  <c r="J69" i="47" s="1"/>
  <c r="I65" i="47"/>
  <c r="J65" i="47" s="1"/>
  <c r="I57" i="47"/>
  <c r="J57" i="47" s="1"/>
  <c r="J47" i="47"/>
  <c r="I37" i="47"/>
  <c r="J37" i="47" s="1"/>
  <c r="R37" i="47" s="1"/>
  <c r="I33" i="47"/>
  <c r="J33" i="47" s="1"/>
  <c r="R33" i="47" s="1"/>
  <c r="I29" i="47"/>
  <c r="J29" i="47" s="1"/>
  <c r="I49" i="47"/>
  <c r="J49" i="47" s="1"/>
  <c r="I529" i="47"/>
  <c r="J529" i="47" s="1"/>
  <c r="I509" i="47"/>
  <c r="J509" i="47" s="1"/>
  <c r="I497" i="47"/>
  <c r="J497" i="47" s="1"/>
  <c r="I445" i="47"/>
  <c r="J445" i="47" s="1"/>
  <c r="I425" i="47"/>
  <c r="J425" i="47" s="1"/>
  <c r="I413" i="47"/>
  <c r="J413" i="47" s="1"/>
  <c r="I405" i="47"/>
  <c r="J405" i="47" s="1"/>
  <c r="I377" i="47"/>
  <c r="J377" i="47" s="1"/>
  <c r="I365" i="47"/>
  <c r="J365" i="47" s="1"/>
  <c r="I353" i="47"/>
  <c r="J353" i="47" s="1"/>
  <c r="I345" i="47"/>
  <c r="J345" i="47" s="1"/>
  <c r="I325" i="47"/>
  <c r="J325" i="47" s="1"/>
  <c r="I317" i="47"/>
  <c r="J317" i="47" s="1"/>
  <c r="I301" i="47"/>
  <c r="J301" i="47" s="1"/>
  <c r="I289" i="47"/>
  <c r="J289" i="47" s="1"/>
  <c r="I281" i="47"/>
  <c r="J281" i="47" s="1"/>
  <c r="I269" i="47"/>
  <c r="J269" i="47" s="1"/>
  <c r="I253" i="47"/>
  <c r="J253" i="47" s="1"/>
  <c r="I241" i="47"/>
  <c r="J241" i="47" s="1"/>
  <c r="I229" i="47"/>
  <c r="J229" i="47" s="1"/>
  <c r="I221" i="47"/>
  <c r="J221" i="47" s="1"/>
  <c r="I209" i="47"/>
  <c r="J209" i="47" s="1"/>
  <c r="I199" i="47"/>
  <c r="J199" i="47" s="1"/>
  <c r="I187" i="47"/>
  <c r="J187" i="47" s="1"/>
  <c r="I171" i="47"/>
  <c r="J171" i="47" s="1"/>
  <c r="I147" i="47"/>
  <c r="J147" i="47" s="1"/>
  <c r="I139" i="47"/>
  <c r="J139" i="47" s="1"/>
  <c r="I127" i="47"/>
  <c r="J127" i="47" s="1"/>
  <c r="I119" i="47"/>
  <c r="J119" i="47" s="1"/>
  <c r="I71" i="47"/>
  <c r="J71" i="47" s="1"/>
  <c r="I55" i="47"/>
  <c r="J55" i="47" s="1"/>
  <c r="I45" i="47"/>
  <c r="J45" i="47" s="1"/>
  <c r="I35" i="47"/>
  <c r="J35" i="47" s="1"/>
  <c r="R35" i="47" s="1"/>
  <c r="I531" i="47"/>
  <c r="J531" i="47" s="1"/>
  <c r="I523" i="47"/>
  <c r="J523" i="47" s="1"/>
  <c r="I511" i="47"/>
  <c r="J511" i="47" s="1"/>
  <c r="I503" i="47"/>
  <c r="J503" i="47" s="1"/>
  <c r="I487" i="47"/>
  <c r="J487" i="47" s="1"/>
  <c r="I530" i="47"/>
  <c r="J530" i="47" s="1"/>
  <c r="I526" i="47"/>
  <c r="J526" i="47" s="1"/>
  <c r="I522" i="47"/>
  <c r="J522" i="47" s="1"/>
  <c r="I518" i="47"/>
  <c r="J518" i="47" s="1"/>
  <c r="J535" i="47" s="1"/>
  <c r="I514" i="47"/>
  <c r="J514" i="47" s="1"/>
  <c r="I510" i="47"/>
  <c r="J510" i="47" s="1"/>
  <c r="I506" i="47"/>
  <c r="J506" i="47" s="1"/>
  <c r="I498" i="47"/>
  <c r="J498" i="47" s="1"/>
  <c r="I490" i="47"/>
  <c r="J490" i="47" s="1"/>
  <c r="I478" i="47"/>
  <c r="J478" i="47" s="1"/>
  <c r="I474" i="47"/>
  <c r="J474" i="47" s="1"/>
  <c r="I470" i="47"/>
  <c r="J470" i="47" s="1"/>
  <c r="I466" i="47"/>
  <c r="J466" i="47" s="1"/>
  <c r="I458" i="47"/>
  <c r="J458" i="47" s="1"/>
  <c r="I454" i="47"/>
  <c r="J454" i="47" s="1"/>
  <c r="I450" i="47"/>
  <c r="J450" i="47" s="1"/>
  <c r="I446" i="47"/>
  <c r="J446" i="47" s="1"/>
  <c r="I442" i="47"/>
  <c r="J442" i="47" s="1"/>
  <c r="I438" i="47"/>
  <c r="J438" i="47" s="1"/>
  <c r="I434" i="47"/>
  <c r="J434" i="47" s="1"/>
  <c r="I430" i="47"/>
  <c r="J430" i="47" s="1"/>
  <c r="I422" i="47"/>
  <c r="J422" i="47" s="1"/>
  <c r="I418" i="47"/>
  <c r="J418" i="47" s="1"/>
  <c r="I414" i="47"/>
  <c r="J414" i="47" s="1"/>
  <c r="I410" i="47"/>
  <c r="J410" i="47" s="1"/>
  <c r="I406" i="47"/>
  <c r="J406" i="47" s="1"/>
  <c r="I398" i="47"/>
  <c r="J398" i="47" s="1"/>
  <c r="I390" i="47"/>
  <c r="J390" i="47" s="1"/>
  <c r="I386" i="47"/>
  <c r="J386" i="47" s="1"/>
  <c r="I382" i="47"/>
  <c r="J382" i="47" s="1"/>
  <c r="I378" i="47"/>
  <c r="J378" i="47" s="1"/>
  <c r="I374" i="47"/>
  <c r="J374" i="47" s="1"/>
  <c r="I370" i="47"/>
  <c r="J370" i="47" s="1"/>
  <c r="I366" i="47"/>
  <c r="J366" i="47" s="1"/>
  <c r="I362" i="47"/>
  <c r="J362" i="47" s="1"/>
  <c r="I358" i="47"/>
  <c r="J358" i="47" s="1"/>
  <c r="I354" i="47"/>
  <c r="J354" i="47" s="1"/>
  <c r="I350" i="47"/>
  <c r="J350" i="47" s="1"/>
  <c r="I346" i="47"/>
  <c r="J346" i="47" s="1"/>
  <c r="I342" i="47"/>
  <c r="J342" i="47" s="1"/>
  <c r="I338" i="47"/>
  <c r="J338" i="47" s="1"/>
  <c r="I334" i="47"/>
  <c r="J334" i="47" s="1"/>
  <c r="I330" i="47"/>
  <c r="J330" i="47" s="1"/>
  <c r="I326" i="47"/>
  <c r="J326" i="47" s="1"/>
  <c r="I322" i="47"/>
  <c r="J322" i="47" s="1"/>
  <c r="I318" i="47"/>
  <c r="J318" i="47" s="1"/>
  <c r="I314" i="47"/>
  <c r="J314" i="47" s="1"/>
  <c r="I310" i="47"/>
  <c r="J310" i="47" s="1"/>
  <c r="I302" i="47"/>
  <c r="J302" i="47" s="1"/>
  <c r="I298" i="47"/>
  <c r="J298" i="47" s="1"/>
  <c r="I294" i="47"/>
  <c r="J294" i="47" s="1"/>
  <c r="I290" i="47"/>
  <c r="J290" i="47" s="1"/>
  <c r="I286" i="47"/>
  <c r="J286" i="47" s="1"/>
  <c r="I282" i="47"/>
  <c r="J282" i="47" s="1"/>
  <c r="I278" i="47"/>
  <c r="J278" i="47" s="1"/>
  <c r="I274" i="47"/>
  <c r="J274" i="47" s="1"/>
  <c r="I266" i="47"/>
  <c r="J266" i="47" s="1"/>
  <c r="I258" i="47"/>
  <c r="J258" i="47" s="1"/>
  <c r="I254" i="47"/>
  <c r="J254" i="47" s="1"/>
  <c r="I246" i="47"/>
  <c r="J246" i="47" s="1"/>
  <c r="I242" i="47"/>
  <c r="J242" i="47" s="1"/>
  <c r="I238" i="47"/>
  <c r="J238" i="47" s="1"/>
  <c r="I234" i="47"/>
  <c r="J234" i="47" s="1"/>
  <c r="I230" i="47"/>
  <c r="J230" i="47" s="1"/>
  <c r="I226" i="47"/>
  <c r="J226" i="47" s="1"/>
  <c r="I222" i="47"/>
  <c r="J222" i="47" s="1"/>
  <c r="I218" i="47"/>
  <c r="J218" i="47" s="1"/>
  <c r="I214" i="47"/>
  <c r="J214" i="47" s="1"/>
  <c r="I210" i="47"/>
  <c r="J210" i="47" s="1"/>
  <c r="I206" i="47"/>
  <c r="J206" i="47" s="1"/>
  <c r="I196" i="47"/>
  <c r="J196" i="47" s="1"/>
  <c r="I192" i="47"/>
  <c r="J192" i="47" s="1"/>
  <c r="I188" i="47"/>
  <c r="J188" i="47" s="1"/>
  <c r="I184" i="47"/>
  <c r="J184" i="47" s="1"/>
  <c r="I180" i="47"/>
  <c r="J180" i="47" s="1"/>
  <c r="I172" i="47"/>
  <c r="J172" i="47" s="1"/>
  <c r="I168" i="47"/>
  <c r="J168" i="47" s="1"/>
  <c r="I164" i="47"/>
  <c r="J164" i="47" s="1"/>
  <c r="I160" i="47"/>
  <c r="J160" i="47" s="1"/>
  <c r="I152" i="47"/>
  <c r="J152" i="47" s="1"/>
  <c r="I144" i="47"/>
  <c r="J144" i="47" s="1"/>
  <c r="I136" i="47"/>
  <c r="J136" i="47" s="1"/>
  <c r="I132" i="47"/>
  <c r="J132" i="47" s="1"/>
  <c r="I128" i="47"/>
  <c r="J128" i="47" s="1"/>
  <c r="I120" i="47"/>
  <c r="J120" i="47" s="1"/>
  <c r="I112" i="47"/>
  <c r="J112" i="47" s="1"/>
  <c r="I104" i="47"/>
  <c r="J104" i="47" s="1"/>
  <c r="I100" i="47"/>
  <c r="J100" i="47" s="1"/>
  <c r="I96" i="47"/>
  <c r="J96" i="47" s="1"/>
  <c r="I68" i="47"/>
  <c r="J68" i="47" s="1"/>
  <c r="I64" i="47"/>
  <c r="J64" i="47" s="1"/>
  <c r="I56" i="47"/>
  <c r="J56" i="47" s="1"/>
  <c r="I52" i="47"/>
  <c r="J52" i="47" s="1"/>
  <c r="I46" i="47"/>
  <c r="J46" i="47" s="1"/>
  <c r="I36" i="47"/>
  <c r="J36" i="47" s="1"/>
  <c r="R36" i="47" s="1"/>
  <c r="I32" i="47"/>
  <c r="J32" i="47" s="1"/>
  <c r="R32" i="47" s="1"/>
  <c r="I28" i="47"/>
  <c r="J28" i="47" s="1"/>
  <c r="R28" i="47" s="1"/>
  <c r="J90" i="47"/>
  <c r="J86" i="47"/>
  <c r="J82" i="47"/>
  <c r="J78" i="47"/>
  <c r="J83" i="47"/>
  <c r="J89" i="47"/>
  <c r="J81" i="47"/>
  <c r="J77" i="47"/>
  <c r="J79" i="47"/>
  <c r="J88" i="47"/>
  <c r="J76" i="47"/>
  <c r="J91" i="47"/>
  <c r="J43" i="47"/>
  <c r="U30" i="49" l="1"/>
  <c r="R29" i="47"/>
  <c r="J39" i="47"/>
  <c r="J148" i="47"/>
  <c r="J157" i="47"/>
  <c r="J161" i="47"/>
  <c r="J462" i="47"/>
  <c r="J500" i="47"/>
  <c r="J541" i="47" l="1"/>
  <c r="R11" i="47"/>
  <c r="U17" i="49"/>
  <c r="J533" i="47"/>
  <c r="U29" i="49" s="1"/>
  <c r="J107" i="47"/>
  <c r="U12" i="49" s="1"/>
  <c r="J105" i="47"/>
  <c r="J94" i="47" s="1"/>
  <c r="U11" i="49" s="1"/>
  <c r="J259" i="47"/>
  <c r="J201" i="47" s="1"/>
  <c r="U18" i="49" s="1"/>
  <c r="J176" i="47"/>
  <c r="J163" i="47" s="1"/>
  <c r="U15" i="49" s="1"/>
  <c r="J494" i="47"/>
  <c r="J455" i="47"/>
  <c r="J515" i="47"/>
  <c r="J496" i="47"/>
  <c r="U27" i="49" s="1"/>
  <c r="J335" i="47"/>
  <c r="J457" i="47"/>
  <c r="U25" i="49" s="1"/>
  <c r="J200" i="47"/>
  <c r="J38" i="47"/>
  <c r="R38" i="47" s="1"/>
  <c r="J159" i="47"/>
  <c r="U14" i="49" s="1"/>
  <c r="J359" i="47"/>
  <c r="J270" i="47"/>
  <c r="J304" i="47"/>
  <c r="J393" i="47"/>
  <c r="J92" i="47"/>
  <c r="J72" i="47"/>
  <c r="U7" i="49" l="1"/>
  <c r="U8" i="49"/>
  <c r="U9" i="49"/>
  <c r="J272" i="47"/>
  <c r="U20" i="49" s="1"/>
  <c r="J337" i="47"/>
  <c r="U22" i="49" s="1"/>
  <c r="J74" i="47"/>
  <c r="U10" i="49" s="1"/>
  <c r="J361" i="47"/>
  <c r="U23" i="49" s="1"/>
  <c r="U13" i="49"/>
  <c r="J395" i="47"/>
  <c r="U24" i="49" s="1"/>
  <c r="J502" i="47"/>
  <c r="U28" i="49" s="1"/>
  <c r="J261" i="47"/>
  <c r="U19" i="49" s="1"/>
  <c r="J178" i="47"/>
  <c r="U16" i="49" s="1"/>
  <c r="J306" i="47"/>
  <c r="U21" i="49" s="1"/>
  <c r="J464" i="47"/>
  <c r="U26" i="49" s="1"/>
  <c r="K31" i="49" l="1"/>
  <c r="E31" i="49"/>
  <c r="M31" i="49"/>
  <c r="C31" i="49"/>
  <c r="C32" i="49" s="1"/>
  <c r="G31" i="49"/>
  <c r="O31" i="49"/>
  <c r="I31" i="49"/>
  <c r="S31" i="49"/>
  <c r="Q31" i="49"/>
  <c r="U31" i="49"/>
  <c r="V23" i="49" s="1"/>
  <c r="M541" i="47"/>
  <c r="V7" i="49" l="1"/>
  <c r="V24" i="49"/>
  <c r="E32" i="49"/>
  <c r="G32" i="49" s="1"/>
  <c r="I32" i="49" s="1"/>
  <c r="V8" i="49"/>
  <c r="V15" i="49"/>
  <c r="V30" i="49"/>
  <c r="V11" i="49"/>
  <c r="V29" i="49"/>
  <c r="V12" i="49"/>
  <c r="V14" i="49"/>
  <c r="V25" i="49"/>
  <c r="V18" i="49"/>
  <c r="V27" i="49"/>
  <c r="V17" i="49"/>
  <c r="V21" i="49"/>
  <c r="V10" i="49"/>
  <c r="V19" i="49"/>
  <c r="V28" i="49"/>
  <c r="V26" i="49"/>
  <c r="V20" i="49"/>
  <c r="V22" i="49"/>
  <c r="V16" i="49"/>
  <c r="V9" i="49"/>
  <c r="V13" i="49"/>
  <c r="K32" i="49" l="1"/>
  <c r="M32" i="49" s="1"/>
  <c r="O32" i="49" s="1"/>
  <c r="Q32" i="49" s="1"/>
  <c r="S32" i="49" s="1"/>
  <c r="V31" i="49"/>
  <c r="I500" i="47"/>
  <c r="I393" i="47"/>
  <c r="I270" i="47"/>
  <c r="I176" i="47"/>
  <c r="I105" i="47"/>
  <c r="I494" i="47"/>
  <c r="I359" i="47"/>
  <c r="I161" i="47"/>
  <c r="I533" i="47"/>
  <c r="I462" i="47"/>
  <c r="I455" i="47"/>
  <c r="I200" i="47"/>
  <c r="I259" i="47"/>
  <c r="I92" i="47"/>
  <c r="I335" i="47"/>
  <c r="I72" i="47"/>
  <c r="I515" i="47"/>
  <c r="I304" i="47"/>
  <c r="I38" i="47"/>
  <c r="K38" i="47" s="1"/>
</calcChain>
</file>

<file path=xl/sharedStrings.xml><?xml version="1.0" encoding="utf-8"?>
<sst xmlns="http://schemas.openxmlformats.org/spreadsheetml/2006/main" count="1944" uniqueCount="1011">
  <si>
    <t>C4623</t>
  </si>
  <si>
    <t xml:space="preserve">Soleira em granito cinza andorinha, L=15cm, E=2cm </t>
  </si>
  <si>
    <t>MERCADO</t>
  </si>
  <si>
    <t>12.1</t>
  </si>
  <si>
    <t>12.2</t>
  </si>
  <si>
    <t>12.3</t>
  </si>
  <si>
    <t>12.4</t>
  </si>
  <si>
    <t>12.5</t>
  </si>
  <si>
    <t>12.6</t>
  </si>
  <si>
    <t>Condutor de cobre unipolar, isolação em PVC/70ºC, camada de proteção em PVC, não propagador de chamas, classe de tensão 750V, encordoamento classe 5, flexível, com as seguintes seções nominais: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</si>
  <si>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</si>
  <si>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</si>
  <si>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</si>
  <si>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</si>
  <si>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</si>
  <si>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>14.1</t>
  </si>
  <si>
    <t>TUBULAÇÕES E CONEXÕES DE PVC RÍGIDO</t>
  </si>
  <si>
    <t>14.2</t>
  </si>
  <si>
    <t>DRENAGEM DE ÁGUAS PLUVIAIS</t>
  </si>
  <si>
    <t>ACESSÓRIOS</t>
  </si>
  <si>
    <t>17.1</t>
  </si>
  <si>
    <t xml:space="preserve">LOUÇAS E METAIS 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</si>
  <si>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</si>
  <si>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</si>
  <si>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</si>
  <si>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</si>
  <si>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</si>
  <si>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</si>
  <si>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</si>
  <si>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</si>
  <si>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13.1</t>
  </si>
  <si>
    <t>CENTRO DE DISTRIBUIÇÃO</t>
  </si>
  <si>
    <t>ELETRODUTOS E ACESSÓRIOS</t>
  </si>
  <si>
    <t>13.3</t>
  </si>
  <si>
    <t>CABOS E FIOS (CONDUTORES)</t>
  </si>
  <si>
    <t>#2,5 mm²</t>
  </si>
  <si>
    <t>#4 mm²</t>
  </si>
  <si>
    <t>13.4</t>
  </si>
  <si>
    <t>ILUMINAÇÃO E TOMADAS</t>
  </si>
  <si>
    <t>Interruptor simples 10 A, completa</t>
  </si>
  <si>
    <t>Projetor com lâmpada de vapor metálico 150W</t>
  </si>
  <si>
    <t>13.5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</si>
  <si>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</si>
  <si>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</si>
  <si>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</si>
  <si>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</si>
  <si>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</si>
  <si>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</si>
  <si>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</si>
  <si>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</si>
  <si>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</si>
  <si>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</si>
  <si>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</si>
  <si>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</si>
  <si>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</si>
  <si>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</si>
  <si>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</si>
  <si>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</si>
  <si>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</si>
  <si>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</si>
  <si>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</si>
  <si>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</si>
  <si>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</si>
  <si>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</si>
  <si>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</si>
  <si>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</si>
  <si>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</si>
  <si>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</si>
  <si>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</si>
  <si>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</si>
  <si>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</si>
  <si>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Cordoalha de cobre nu 35 mm2</t>
  </si>
  <si>
    <t>Cordoalha de cobre nu 50 mm2</t>
  </si>
  <si>
    <t>Custo TOTAL com BDI incluso</t>
  </si>
  <si>
    <t>ITEM</t>
  </si>
  <si>
    <t>CÓDIGO</t>
  </si>
  <si>
    <t>FONTE</t>
  </si>
  <si>
    <t>DESCRIÇÃO DOS SERVIÇOS</t>
  </si>
  <si>
    <t>UNID.</t>
  </si>
  <si>
    <t>QUANT.</t>
  </si>
  <si>
    <t>VALOR (R$)</t>
  </si>
  <si>
    <t>un</t>
  </si>
  <si>
    <t>2.1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</si>
  <si>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</si>
  <si>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</si>
  <si>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</si>
  <si>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</si>
  <si>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</si>
  <si>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</si>
  <si>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</si>
  <si>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</si>
  <si>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</si>
  <si>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</si>
  <si>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</si>
  <si>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</si>
  <si>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</si>
  <si>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</si>
  <si>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</si>
  <si>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</si>
  <si>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</si>
  <si>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</si>
  <si>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</si>
  <si>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</si>
  <si>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</si>
  <si>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SEINFRA</t>
  </si>
  <si>
    <t>2.2</t>
  </si>
  <si>
    <t>2.3</t>
  </si>
  <si>
    <t>2.4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</si>
  <si>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</si>
  <si>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</si>
  <si>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</si>
  <si>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</si>
  <si>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</si>
  <si>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</si>
  <si>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</si>
  <si>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</si>
  <si>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</si>
  <si>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</si>
  <si>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</si>
  <si>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</si>
  <si>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</si>
  <si>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</si>
  <si>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</si>
  <si>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10.3</t>
  </si>
  <si>
    <t>10.4</t>
  </si>
  <si>
    <t>10.6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</si>
  <si>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</si>
  <si>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</si>
  <si>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</si>
  <si>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</si>
  <si>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</si>
  <si>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</si>
  <si>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Ducha Higiênica com registro e derivação Izy, código 1984.C37. ACT.CR, DECA, ou equivalente</t>
  </si>
  <si>
    <t>Papeleira Metálica Linha Izy, código 2020.C37, DECA ou equivalente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</si>
  <si>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</si>
  <si>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</si>
  <si>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>Dispenser Toalha Linha Excellence, código 7007, Melhoramentos ou equivalente.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</si>
  <si>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</si>
  <si>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</si>
  <si>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</si>
  <si>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</si>
  <si>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</si>
  <si>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</si>
  <si>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</si>
  <si>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</si>
  <si>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</si>
  <si>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</si>
  <si>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</si>
  <si>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</si>
  <si>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</si>
  <si>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</si>
  <si>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</si>
  <si>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</si>
  <si>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</si>
  <si>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</si>
  <si>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10.8</t>
  </si>
  <si>
    <t>10.12</t>
  </si>
  <si>
    <t>20.2</t>
  </si>
  <si>
    <t>20.3</t>
  </si>
  <si>
    <t>20.4</t>
  </si>
  <si>
    <t>20.5</t>
  </si>
  <si>
    <t>20.6</t>
  </si>
  <si>
    <t>20.7</t>
  </si>
  <si>
    <t>20.8</t>
  </si>
  <si>
    <t>21.2</t>
  </si>
  <si>
    <t>21.3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</si>
  <si>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</si>
  <si>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</si>
  <si>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</si>
  <si>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</si>
  <si>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</si>
  <si>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</si>
  <si>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</si>
  <si>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</si>
  <si>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</si>
  <si>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24.1</t>
  </si>
  <si>
    <t>17.4</t>
  </si>
  <si>
    <t>17.5</t>
  </si>
  <si>
    <t>17.6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</si>
  <si>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</si>
  <si>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</si>
  <si>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</si>
  <si>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</si>
  <si>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</si>
  <si>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</si>
  <si>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10.7</t>
  </si>
  <si>
    <t>10.9</t>
  </si>
  <si>
    <t>22.4</t>
  </si>
  <si>
    <t>22.5</t>
  </si>
  <si>
    <t xml:space="preserve">Piso cerâmico antiderrapante PEI V - 40 x 40 cm - incl. rejunte - conforme projeto 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</si>
  <si>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</si>
  <si>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</si>
  <si>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</si>
  <si>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</si>
  <si>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</si>
  <si>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</si>
  <si>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</si>
  <si>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</si>
  <si>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</si>
  <si>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</si>
  <si>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</si>
  <si>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</si>
  <si>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73953/6</t>
  </si>
  <si>
    <t>74041/1</t>
  </si>
  <si>
    <t>73976/3</t>
  </si>
  <si>
    <t>74104/1</t>
  </si>
  <si>
    <t>74197/1</t>
  </si>
  <si>
    <t>74198/2</t>
  </si>
  <si>
    <t>73764/4</t>
  </si>
  <si>
    <t>73907/6</t>
  </si>
  <si>
    <t>74131/5</t>
  </si>
  <si>
    <t>74181/1</t>
  </si>
  <si>
    <t>74180/1</t>
  </si>
  <si>
    <t>74175/1</t>
  </si>
  <si>
    <t>MOVIMENTO DE TERRAS PARA FUNDAÇÕES</t>
  </si>
  <si>
    <t>FUNDAÇÕES</t>
  </si>
  <si>
    <t>SISTEMA DE VEDAÇÃO VERTICAL INTERNO E EXTERNO (PAREDES)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</si>
  <si>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</si>
  <si>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</si>
  <si>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</si>
  <si>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</si>
  <si>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</si>
  <si>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</si>
  <si>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</si>
  <si>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2.5</t>
  </si>
  <si>
    <t>2.6</t>
  </si>
  <si>
    <t>2.7</t>
  </si>
  <si>
    <t>3.3</t>
  </si>
  <si>
    <t>3.4</t>
  </si>
  <si>
    <t>4.5</t>
  </si>
  <si>
    <t>5.3</t>
  </si>
  <si>
    <t>9.8</t>
  </si>
  <si>
    <t>10.13</t>
  </si>
  <si>
    <t>10.16</t>
  </si>
  <si>
    <t>10.17</t>
  </si>
  <si>
    <t>10.18</t>
  </si>
  <si>
    <t>10.20</t>
  </si>
  <si>
    <t>3.5</t>
  </si>
  <si>
    <t>3.6</t>
  </si>
  <si>
    <t>3.8</t>
  </si>
  <si>
    <t>3.9</t>
  </si>
  <si>
    <t>3.15</t>
  </si>
  <si>
    <t>3.16</t>
  </si>
  <si>
    <t>4.6</t>
  </si>
  <si>
    <t>4.7</t>
  </si>
  <si>
    <t>4.8</t>
  </si>
  <si>
    <t>4.13</t>
  </si>
  <si>
    <t>12.9</t>
  </si>
  <si>
    <t>12.11</t>
  </si>
  <si>
    <t>12.12</t>
  </si>
  <si>
    <t>12.14</t>
  </si>
  <si>
    <t>12.15</t>
  </si>
  <si>
    <t>12.16</t>
  </si>
  <si>
    <t>12.20</t>
  </si>
  <si>
    <t>12.21</t>
  </si>
  <si>
    <t>12.23</t>
  </si>
  <si>
    <t>12.25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</si>
  <si>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</si>
  <si>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</si>
  <si>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</si>
  <si>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</si>
  <si>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</si>
  <si>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</si>
  <si>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</si>
  <si>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</si>
  <si>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</si>
  <si>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</si>
  <si>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</si>
  <si>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</si>
  <si>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</si>
  <si>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</si>
  <si>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</si>
  <si>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</si>
  <si>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</si>
  <si>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</si>
  <si>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</si>
  <si>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</si>
  <si>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</si>
  <si>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</si>
  <si>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</si>
  <si>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</si>
  <si>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</si>
  <si>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</si>
  <si>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</si>
  <si>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</si>
  <si>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</si>
  <si>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17.8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</si>
  <si>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</si>
  <si>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</si>
  <si>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</si>
  <si>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</si>
  <si>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</si>
  <si>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</si>
  <si>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</si>
  <si>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</si>
  <si>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</si>
  <si>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</si>
  <si>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</si>
  <si>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</si>
  <si>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</si>
  <si>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</si>
  <si>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</si>
  <si>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</si>
  <si>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</si>
  <si>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</si>
  <si>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</si>
  <si>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</si>
  <si>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</si>
  <si>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</si>
  <si>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</si>
  <si>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</si>
  <si>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</si>
  <si>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18.28</t>
  </si>
  <si>
    <t>18.31</t>
  </si>
  <si>
    <t>18.32</t>
  </si>
  <si>
    <t>18.34</t>
  </si>
  <si>
    <t>18.35</t>
  </si>
  <si>
    <t>18.36</t>
  </si>
  <si>
    <t>18.38</t>
  </si>
  <si>
    <t>INSTALAÇÕES DE CLIMATIZAÇÃO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</si>
  <si>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</si>
  <si>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</si>
  <si>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</si>
  <si>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</si>
  <si>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</si>
  <si>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</si>
  <si>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</si>
  <si>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</si>
  <si>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</si>
  <si>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</si>
  <si>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</si>
  <si>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</si>
  <si>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</si>
  <si>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</si>
  <si>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22.6</t>
  </si>
  <si>
    <t>22.7</t>
  </si>
  <si>
    <t>22.8</t>
  </si>
  <si>
    <t>22.10</t>
  </si>
  <si>
    <t>22.11</t>
  </si>
  <si>
    <t>22.12</t>
  </si>
  <si>
    <t>23.2</t>
  </si>
  <si>
    <t>23.3</t>
  </si>
  <si>
    <t>23.7</t>
  </si>
  <si>
    <t>Grama batatais em placas</t>
  </si>
  <si>
    <t>5.4</t>
  </si>
  <si>
    <t>5.6</t>
  </si>
  <si>
    <t>6.9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</si>
  <si>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</si>
  <si>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</si>
  <si>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</si>
  <si>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</si>
  <si>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</si>
  <si>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</si>
  <si>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</si>
  <si>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</si>
  <si>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</si>
  <si>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</si>
  <si>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</si>
  <si>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</si>
  <si>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</si>
  <si>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</si>
  <si>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</si>
  <si>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</si>
  <si>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</si>
  <si>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</si>
  <si>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</si>
  <si>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</si>
  <si>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</si>
  <si>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</si>
  <si>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</si>
  <si>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C2910</t>
  </si>
  <si>
    <t xml:space="preserve">Prateleiras e escaninhos em mdf </t>
  </si>
  <si>
    <t>Tela de nylon de proteção- fixada na esquadria</t>
  </si>
  <si>
    <t>Reboco para paredes internas, externas, pórticos, vigas e pérgolas, traço 1:4,5  - espessura 0,5 cm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</si>
  <si>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</si>
  <si>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</si>
  <si>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</si>
  <si>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</si>
  <si>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</si>
  <si>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</si>
  <si>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</si>
  <si>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</si>
  <si>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</si>
  <si>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</si>
  <si>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</si>
  <si>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</si>
  <si>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</si>
  <si>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</si>
  <si>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</si>
  <si>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</si>
  <si>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</si>
  <si>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73798/1</t>
  </si>
  <si>
    <t>73860/12</t>
  </si>
  <si>
    <t>73860/13</t>
  </si>
  <si>
    <t>73860/14</t>
  </si>
  <si>
    <t>73860/16</t>
  </si>
  <si>
    <t>73860/18</t>
  </si>
  <si>
    <t>DISJUNTORES</t>
  </si>
  <si>
    <t>74130/1</t>
  </si>
  <si>
    <t>74130/2</t>
  </si>
  <si>
    <t>74130/4</t>
  </si>
  <si>
    <t>74130/5</t>
  </si>
  <si>
    <t>74130/6</t>
  </si>
  <si>
    <t>74130/7</t>
  </si>
  <si>
    <t>74131/4</t>
  </si>
  <si>
    <t>74131/6</t>
  </si>
  <si>
    <t>74131/7</t>
  </si>
  <si>
    <t>73976/8</t>
  </si>
  <si>
    <t>74051/2</t>
  </si>
  <si>
    <t>73795/6</t>
  </si>
  <si>
    <t>74174/1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</si>
  <si>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</si>
  <si>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</si>
  <si>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</si>
  <si>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</si>
  <si>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</si>
  <si>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</si>
  <si>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</si>
  <si>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</si>
  <si>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</si>
  <si>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74236/1</t>
  </si>
  <si>
    <t>Banheira Embutir em plástico tipo PVC, 77x45x20cm, Burigotto ou equivalente</t>
  </si>
  <si>
    <t>15.4</t>
  </si>
  <si>
    <t>23.4</t>
  </si>
  <si>
    <t>23.5</t>
  </si>
  <si>
    <t>18.41</t>
  </si>
  <si>
    <t>18.43</t>
  </si>
  <si>
    <t>18.44</t>
  </si>
  <si>
    <t>18.45</t>
  </si>
  <si>
    <t>18.46</t>
  </si>
  <si>
    <t>18.47</t>
  </si>
  <si>
    <t>18.48</t>
  </si>
  <si>
    <t>BDI : 27,7 %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</si>
  <si>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</si>
  <si>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</si>
  <si>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</si>
  <si>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</si>
  <si>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</si>
  <si>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</si>
  <si>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</si>
  <si>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</si>
  <si>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</si>
  <si>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</si>
  <si>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</si>
  <si>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</si>
  <si>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</si>
  <si>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</si>
  <si>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</si>
  <si>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</si>
  <si>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</si>
  <si>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</si>
  <si>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</si>
  <si>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</si>
  <si>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3.7</t>
  </si>
  <si>
    <t>C4065</t>
  </si>
  <si>
    <t>19.2</t>
  </si>
  <si>
    <t>C0361</t>
  </si>
  <si>
    <t>Luminária de emergência com lampada fluorescente 9W de 1 hora</t>
  </si>
  <si>
    <t>18.33</t>
  </si>
  <si>
    <t>14.17</t>
  </si>
  <si>
    <t>14.18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</si>
  <si>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</si>
  <si>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</si>
  <si>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</si>
  <si>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</si>
  <si>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</si>
  <si>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12.26</t>
  </si>
  <si>
    <t>12.28</t>
  </si>
  <si>
    <t>12.30</t>
  </si>
  <si>
    <t>23.8</t>
  </si>
  <si>
    <t>23.10</t>
  </si>
  <si>
    <t>23.11</t>
  </si>
  <si>
    <t>Escada interna e externa tipo marinheiro, inclusive pintura</t>
  </si>
  <si>
    <t>Guarda corpo de 1m de altura</t>
  </si>
  <si>
    <t>Chapa de aço carbono de alta resistência a corrosão e de qualidade estrutural e solda interna e externa, para confecção do reservatorioconforme projeto</t>
  </si>
  <si>
    <t>Conector de bronze para haste de 5/8" e cabo de 50 mm²</t>
  </si>
  <si>
    <t>6.10</t>
  </si>
  <si>
    <t>10.11</t>
  </si>
  <si>
    <t>Arandelas de sobrepor com 1 lâmpada fluorescente compacta de 60W</t>
  </si>
  <si>
    <t>Luminária de piso, com lâmpada vapor metálico 70W</t>
  </si>
  <si>
    <t>C4624</t>
  </si>
  <si>
    <t>14.19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</si>
  <si>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</si>
  <si>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</si>
  <si>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</si>
  <si>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</si>
  <si>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</si>
  <si>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</si>
  <si>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</si>
  <si>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</si>
  <si>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</si>
  <si>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</si>
  <si>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</si>
  <si>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</si>
  <si>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</si>
  <si>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</si>
  <si>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</si>
  <si>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</si>
  <si>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</si>
  <si>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</si>
  <si>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</si>
  <si>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</si>
  <si>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</si>
  <si>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</si>
  <si>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</si>
  <si>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</si>
  <si>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</si>
  <si>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</si>
  <si>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</si>
  <si>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</si>
  <si>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16.22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</si>
  <si>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</si>
  <si>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</si>
  <si>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</si>
  <si>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</si>
  <si>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</si>
  <si>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</si>
  <si>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</si>
  <si>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3.10</t>
  </si>
  <si>
    <t>3.11</t>
  </si>
  <si>
    <t>3.12</t>
  </si>
  <si>
    <t>3.13</t>
  </si>
  <si>
    <t>3.14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</si>
  <si>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</si>
  <si>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</si>
  <si>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</si>
  <si>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</si>
  <si>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Bancos de concreto</t>
  </si>
  <si>
    <t>Janela de Alumínio - JA-01, 70x125, completa conforme projeto de esquadrias - Guilhotina</t>
  </si>
  <si>
    <t>5.5</t>
  </si>
  <si>
    <t>9.2</t>
  </si>
  <si>
    <t>9.5</t>
  </si>
  <si>
    <t>9.9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</si>
  <si>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</si>
  <si>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</si>
  <si>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</si>
  <si>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</si>
  <si>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</si>
  <si>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</si>
  <si>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</si>
  <si>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</si>
  <si>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</si>
  <si>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</si>
  <si>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</si>
  <si>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</si>
  <si>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</si>
  <si>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</si>
  <si>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6.8</t>
  </si>
  <si>
    <t>Verga e contravergas pré-moldada em concreto armado fck 15Mpa - 10x10cm, conforme projeto.</t>
  </si>
  <si>
    <t>C4559</t>
  </si>
  <si>
    <t>Banco e acabamento em granito</t>
  </si>
  <si>
    <t>C2284</t>
  </si>
  <si>
    <t>C2285</t>
  </si>
  <si>
    <t>Forro de gesso acartonado estruturado - montagem e instalação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</si>
  <si>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</si>
  <si>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</si>
  <si>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</si>
  <si>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</si>
  <si>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</si>
  <si>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</si>
  <si>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</si>
  <si>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</si>
  <si>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10.5</t>
  </si>
  <si>
    <t>10.10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</si>
  <si>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</si>
  <si>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</si>
  <si>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</si>
  <si>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</si>
  <si>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</si>
  <si>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</si>
  <si>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L=17,5cm, E=2cm </t>
  </si>
  <si>
    <t xml:space="preserve">Soleira em granito cinza andorinha, L=30cm, E=2cm </t>
  </si>
  <si>
    <t>10.14</t>
  </si>
  <si>
    <t>10.15</t>
  </si>
  <si>
    <t>10.19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</si>
  <si>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</si>
  <si>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</si>
  <si>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</si>
  <si>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</si>
  <si>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</si>
  <si>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</si>
  <si>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</si>
  <si>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</si>
  <si>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6.7</t>
  </si>
  <si>
    <t>6.28</t>
  </si>
  <si>
    <t>6.30</t>
  </si>
  <si>
    <t>6.31</t>
  </si>
  <si>
    <t>Vidro fixo - JA-03, 140x115, completa conforme projeto de esquadrias</t>
  </si>
  <si>
    <t>23.6</t>
  </si>
  <si>
    <t>23.9</t>
  </si>
  <si>
    <t>ALVENARIA DA MURETA</t>
  </si>
  <si>
    <t>MURETA</t>
  </si>
  <si>
    <t>2.8</t>
  </si>
  <si>
    <t>2.9</t>
  </si>
  <si>
    <t>2.10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</si>
  <si>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</si>
  <si>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</si>
  <si>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</si>
  <si>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</si>
  <si>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Assento plástico Izy, código AP.01, DECA</t>
  </si>
  <si>
    <t>Lavatório de canto suspenso com mesa, linha Izy código L101.17, DECA ou equivalente, com válvula, sifão e engate flexivel cromados</t>
  </si>
  <si>
    <t>Lavatório pequeno Ravena/Izy cor branco gelo, com coluna suspensa, código L915 DECA ou equivalente</t>
  </si>
  <si>
    <t>Dispenser Saboneteira Linha Excellence, código 7009, Melhoramentos ou equivalente</t>
  </si>
  <si>
    <t>Barra de apoio, Linha conforto, código 2310.I.080.ESC, aço inox polido, DECA ou equivalente</t>
  </si>
  <si>
    <t>Barra de apoio de chuveiro PNE, em "L", Linha conforto código 2335.I.ESC</t>
  </si>
  <si>
    <t>Torneira elétrica Fortti Maxi, com mangueira plastica, código 79004, LORENZETTI ou equivalente</t>
  </si>
  <si>
    <t>15.22</t>
  </si>
  <si>
    <t>15.27</t>
  </si>
  <si>
    <t>15.28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</si>
  <si>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</si>
  <si>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elétrica LorenEasy, LORENZETTI ou equivalente</t>
  </si>
  <si>
    <t>Torneira de parede de uso geral para jardim ou tanque</t>
  </si>
  <si>
    <t>Tanque Grande (40 L) cor Branco Gelo, código TQ.03, DECA, ou equivalente incluso torneira cromada</t>
  </si>
  <si>
    <t>Barra de apoio de canto para lavatório, aço inox polido,Celite ou equivalente</t>
  </si>
  <si>
    <t>Barra metálica com pintura azul para proteção dos espelhos e chuveiro infantil d=1 1/4"</t>
  </si>
  <si>
    <t>MURETA - BLOCOS</t>
  </si>
  <si>
    <t>3.17</t>
  </si>
  <si>
    <t>3.18</t>
  </si>
  <si>
    <t>3.19</t>
  </si>
  <si>
    <t>3.20</t>
  </si>
  <si>
    <t>3.21</t>
  </si>
  <si>
    <t>3.22</t>
  </si>
  <si>
    <t>MURETA - VIGAS BALDRAME</t>
  </si>
  <si>
    <t>3.23</t>
  </si>
  <si>
    <t>3.24</t>
  </si>
  <si>
    <t>3.25</t>
  </si>
  <si>
    <t>3.26</t>
  </si>
  <si>
    <t>CONCRETO ARMADO - MURETA - PILARES</t>
  </si>
  <si>
    <t>4.10</t>
  </si>
  <si>
    <t>Forma madeira comp. plastificada 12mm p/ Estrutura corte/ Montagem/ Escoramento/ Desforma</t>
  </si>
  <si>
    <t>4.11</t>
  </si>
  <si>
    <t>4.12</t>
  </si>
  <si>
    <t>4.9</t>
  </si>
  <si>
    <t>CAIXA DÁGUA -15.000L</t>
  </si>
  <si>
    <t>Prateleira, acabamentos em granito cinza andorinha - espessura 2cm, conforme projeto</t>
  </si>
  <si>
    <t>Chapa de aço perfurada, inclusive pintura - fornecimento e instalação</t>
  </si>
  <si>
    <t>5.7</t>
  </si>
  <si>
    <t>Porta de correr de vidro - PA4 - 450x210  conforme projeto de esquadrias, inclusive ferragens</t>
  </si>
  <si>
    <t>Porta de abrir - PA5 - 120x185  - conforme projeto de esquadrias, inclusive ferragens</t>
  </si>
  <si>
    <t xml:space="preserve">Porta de Vidro temperado - PV1 - 175x230, com ferragens, inclusive vidro, conforme projeto de esquadrias </t>
  </si>
  <si>
    <t>Tela metálica para ventilação com requadro em alumínio</t>
  </si>
  <si>
    <t>Fita anticorrosiva 5cmx30m (2 camadas)</t>
  </si>
  <si>
    <t>Chapa metalica (alumínio) 1mm para as portas - fornecimento e instalação</t>
  </si>
  <si>
    <t>Janela de Alumínio - JA-02, 110x195, completa conforme projeto de esquadrias - Guilhotina</t>
  </si>
  <si>
    <t>Janela de Alumínio - JA-04, 140x195, completa conforme projeto de esquadrias - Guilhotina</t>
  </si>
  <si>
    <t>Janela de Alumínio - JA-10, 70*75, completa conforme projeto de esquadrias - Maxim-ar - incluso vidro liso incolor, espessura 6mm</t>
  </si>
  <si>
    <t>Janela de Alumínio - JA-13, 560x100, completa conforme projeto de esquadrias - Maxim-ar - incluso vidro liso incolor, espessura 6mm</t>
  </si>
  <si>
    <t>Chapisco de aderência em paredes internas, externas, vigas e platibanda</t>
  </si>
  <si>
    <t>9.11</t>
  </si>
  <si>
    <t>9.12</t>
  </si>
  <si>
    <t>Luva soldável com rosca 25mm - 3/4"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</si>
  <si>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</si>
  <si>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</si>
  <si>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- 25mm - 3/4",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</si>
  <si>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</si>
  <si>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</si>
  <si>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</si>
  <si>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Bucha de redução sold. curta 60mm - 50mm, fornecimento e instalação</t>
  </si>
  <si>
    <t>Bucha de redução sold. curta 75mm - 60mm, fornecimento e instalação</t>
  </si>
  <si>
    <t>Bucha de redução sold. longa 50mm-25mm, fornecimento e instalação</t>
  </si>
  <si>
    <t>Bucha de redução sold. longa 60mm-25mm, fornecimento e instalação</t>
  </si>
  <si>
    <t>Bucha de redução sold. longa 75mm-50mm, fornecimento e instalação</t>
  </si>
  <si>
    <t>Joelho 45 soldável - 25mm, fornecimento e instalação</t>
  </si>
  <si>
    <t>Joelho 45 soldável - 50mm, fornecimento e instalação</t>
  </si>
  <si>
    <t>Joelho 45 soldável - 75mm, fornecimento e instalação</t>
  </si>
  <si>
    <t>Joelho 90 soldável - 20mm, fornecimento e instalação</t>
  </si>
  <si>
    <t>Joelho 90 soldável - 25mm,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</si>
  <si>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</si>
  <si>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</si>
  <si>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</si>
  <si>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Tê 90 soldável - 25mm,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</si>
  <si>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</si>
  <si>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</si>
  <si>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</si>
  <si>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</si>
  <si>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</si>
  <si>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</si>
  <si>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</si>
  <si>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</si>
  <si>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</si>
  <si>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</si>
  <si>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Tubo PVC soldável Ø 20 mm, fornecimento e instalação</t>
  </si>
  <si>
    <t>Tubo PVC soldável Ø 25 mm,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</si>
  <si>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</si>
  <si>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</si>
  <si>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</si>
  <si>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</si>
  <si>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</si>
  <si>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</si>
  <si>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</si>
  <si>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</si>
  <si>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</si>
  <si>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12.31</t>
  </si>
  <si>
    <t>12.34</t>
  </si>
  <si>
    <t>12.35</t>
  </si>
  <si>
    <t>12.37</t>
  </si>
  <si>
    <t>12.38</t>
  </si>
  <si>
    <t>12.39</t>
  </si>
  <si>
    <t>12.43</t>
  </si>
  <si>
    <t>12.45</t>
  </si>
  <si>
    <t>12.46</t>
  </si>
  <si>
    <t>12.47</t>
  </si>
  <si>
    <t>12.50</t>
  </si>
  <si>
    <t>12.51</t>
  </si>
  <si>
    <t>12.52</t>
  </si>
  <si>
    <t>Caixa sifonada 150x150x50mm</t>
  </si>
  <si>
    <t>14.3</t>
  </si>
  <si>
    <t>Ralo sifonado, PVC 100x100X40mm</t>
  </si>
  <si>
    <t>14.4</t>
  </si>
  <si>
    <t>Terminal de Ventilação Série Normal 50mm</t>
  </si>
  <si>
    <t>Tubo de PVC rígido 100mm, fornec. e instalação</t>
  </si>
  <si>
    <t>Tubo de PVC rígido 40mm, fornec. e instalação</t>
  </si>
  <si>
    <t>Tubo de PVC rígido 50mm, fornec. e instalação</t>
  </si>
  <si>
    <t>Tubo de PVC rígido 75mm, fornec. e instalação</t>
  </si>
  <si>
    <t>Tubo de PVC rígido 150mm, fornec. e instalação</t>
  </si>
  <si>
    <t>Bucha de redução PVC longa 50mm-40mm</t>
  </si>
  <si>
    <t>Curva PVC 90º curta - 40mm - fornecimento e instalação</t>
  </si>
  <si>
    <t>Joelho PVC 45º 100mm - fornecimento e instalação</t>
  </si>
  <si>
    <t>14.20</t>
  </si>
  <si>
    <t>14.21</t>
  </si>
  <si>
    <t>Joelho PVC 45º 50mm - fornecimento e instalação</t>
  </si>
  <si>
    <t>14.22</t>
  </si>
  <si>
    <t>Joelho PVC 45º 40mm - fornecimento e instalação</t>
  </si>
  <si>
    <t>14.23</t>
  </si>
  <si>
    <t>Joelho PVC 90º 100mm - fornecimento e instalação</t>
  </si>
  <si>
    <t>14.24</t>
  </si>
  <si>
    <t>Joelho PVC 90º 75mm - fornecimento e instalação</t>
  </si>
  <si>
    <t>14.25</t>
  </si>
  <si>
    <t>Joelho PVC 90º 50mm - fornecimento e instalação</t>
  </si>
  <si>
    <t>14.26</t>
  </si>
  <si>
    <t>Joelho PVC 90º 40mm - fornecimento e instalação</t>
  </si>
  <si>
    <t>14.27</t>
  </si>
  <si>
    <t>Joelho PVC 90 com anel para esgoto secundario - 40mm - 1 1/2" - fornecimento e instalação</t>
  </si>
  <si>
    <t>14.28</t>
  </si>
  <si>
    <t>Junção PVC simples 100mm-50mm - fornecimento e instalação</t>
  </si>
  <si>
    <t>14.29</t>
  </si>
  <si>
    <t>14.30</t>
  </si>
  <si>
    <t>Junção PVC simples 100mm-100mm - fornecimento e instalação</t>
  </si>
  <si>
    <t>14.31</t>
  </si>
  <si>
    <t>Tê PVC 45º - 40mm - fornecimento e instalação</t>
  </si>
  <si>
    <t>Tê PVC 90º - 40mm - fornecimento e instalação</t>
  </si>
  <si>
    <t>Tê PVC sanitario 100mm-50mm - fornecimento e instalação</t>
  </si>
  <si>
    <t>Tê PVC sanitario 50mm-50mm - fornecimento e instalação</t>
  </si>
  <si>
    <t>Extintor ABC - 6KG</t>
  </si>
  <si>
    <t>Extintor CO2 - 6KG</t>
  </si>
  <si>
    <t>Cotovelo 45º galvanizado 2 1/2"</t>
  </si>
  <si>
    <t>Cotovelo 90º galvanizado 2 1/2"</t>
  </si>
  <si>
    <t>Niple duplo aço galvanizado 2 1/2"</t>
  </si>
  <si>
    <t>Tê aço galvanizado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</si>
  <si>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</si>
  <si>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</si>
  <si>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</si>
  <si>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</si>
  <si>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</si>
  <si>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</si>
  <si>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</si>
  <si>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</si>
  <si>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</si>
  <si>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</si>
  <si>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Quadro de Distribuição de embutir, completo, (para 18 disjuntores monopolares, com barramento para as fases, neutro e para proteção, metálico, pintura eletrostática epóxi cor bege, c/ porta, trinco e acessórios)</t>
  </si>
  <si>
    <t>Quadro de Distribuição de embutir, completo, (para 24 disjuntores monopolares, com barramento para as fases, neutro e para proteção, metálico, pintura eletrostática epóxi cor bege, c/ porta, trinco e acessórios)</t>
  </si>
  <si>
    <t>Eletroduto PVC flexível corrugado reforçado, Ø20mm (DN 3/4"), inclusive conexões</t>
  </si>
  <si>
    <t>Eletroduto PVC flexível corrugado reforçado, Ø25mm (DN 1"), inclusive conexões</t>
  </si>
  <si>
    <t>Eletroduto PVC flexível corrugado reforçado, Ø32mm (DN 1 1/2"), inclusive conexões</t>
  </si>
  <si>
    <t>Eletroduto PVC flexível corrugado reforçado, Ø50mm (DN 2"), inclusive conexões</t>
  </si>
  <si>
    <t>18.27</t>
  </si>
  <si>
    <t>18.29</t>
  </si>
  <si>
    <t>18.30</t>
  </si>
  <si>
    <t>18.37</t>
  </si>
  <si>
    <t>#6 mm²</t>
  </si>
  <si>
    <t>18.39</t>
  </si>
  <si>
    <t>#16 mm²</t>
  </si>
  <si>
    <t>18.40</t>
  </si>
  <si>
    <t>#25 mm²</t>
  </si>
  <si>
    <t>ELETROCALHAS</t>
  </si>
  <si>
    <t>18.42</t>
  </si>
  <si>
    <t>Eletrocalha lisa tipo U 100x100mm com tampa, inclusive conexões</t>
  </si>
  <si>
    <t>Eletrocalha lisa tipo U 100x50mm com tampa, inclusive conexões</t>
  </si>
  <si>
    <t>Eletrocalha lisa tipo U 50x50mm com tampa, inclusive conexões</t>
  </si>
  <si>
    <t>Suporte vertical eletrocalha 70x81mm</t>
  </si>
  <si>
    <t>Suporte vertical eletrocalha 70x96mm</t>
  </si>
  <si>
    <t>Tala plana perfurada 50mm</t>
  </si>
  <si>
    <t>Luminárias 2X36 com alaetas completa</t>
  </si>
  <si>
    <t>Duto de ligação 1000 X 0.80mm</t>
  </si>
  <si>
    <t>Chapéu chines em aluminio</t>
  </si>
  <si>
    <t>C3478</t>
  </si>
  <si>
    <t>C0860</t>
  </si>
  <si>
    <t>Parafuso fenda em aço inox 4,2 x 32mm e bucha de nylon</t>
  </si>
  <si>
    <t>Escavação de vala para aterramento</t>
  </si>
  <si>
    <t>SISTEMAS DE PISOS INTERNOS E EXTERNOS (PAVIMENTAÇÃO)</t>
  </si>
  <si>
    <t>C1520</t>
  </si>
  <si>
    <t xml:space="preserve">Emboço para paredes internas e externas traço 1:2:9 - preparo manual - espessura 2,0 cm 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</si>
  <si>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</si>
  <si>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</si>
  <si>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</si>
  <si>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 xml:space="preserve">Massa única para paredes externas traço 1:2:9 - preparo manual - espessura 2,5 cm </t>
  </si>
  <si>
    <t>Registro de gaveta com canopla cromada 1/2", fornecimento e instalação</t>
  </si>
  <si>
    <t>Joelho 45 soldável - 20mm, fornecimento e instalação</t>
  </si>
  <si>
    <t>Adaptador soldavel com flange livre para caixa d'agua - 75mm - 2 2/1", fornecimento e instalação</t>
  </si>
  <si>
    <t>12.7</t>
  </si>
  <si>
    <t>12.8</t>
  </si>
  <si>
    <t>12.10</t>
  </si>
  <si>
    <t>12.13</t>
  </si>
  <si>
    <t>12.17</t>
  </si>
  <si>
    <t>12.18</t>
  </si>
  <si>
    <t>12.19</t>
  </si>
  <si>
    <t>12.22</t>
  </si>
  <si>
    <t>12.24</t>
  </si>
  <si>
    <t>12.27</t>
  </si>
  <si>
    <t>12.29</t>
  </si>
  <si>
    <t>12.32</t>
  </si>
  <si>
    <t>12.33</t>
  </si>
  <si>
    <t>12.36</t>
  </si>
  <si>
    <t>12.40</t>
  </si>
  <si>
    <t>12.41</t>
  </si>
  <si>
    <t>12.42</t>
  </si>
  <si>
    <t>12.44</t>
  </si>
  <si>
    <t>12.48</t>
  </si>
  <si>
    <t>12.49</t>
  </si>
  <si>
    <t>Coifa de Centro em Aço Inox de 1200x900x600mm</t>
  </si>
  <si>
    <t>Conjunto motobomba Thebe THSI-18 5CV ou equivalente</t>
  </si>
  <si>
    <t>Tampão cego com corrente tipo storz 2 1/2"</t>
  </si>
  <si>
    <t>Registro de gaveta com haste 2 1/2"</t>
  </si>
  <si>
    <t>Curva macho - fêmea 2 1/2"</t>
  </si>
  <si>
    <t>17.29</t>
  </si>
  <si>
    <t>17.30</t>
  </si>
  <si>
    <t>Switch de 48 portas</t>
  </si>
  <si>
    <t>Cabo UTP -6 (24AWG)</t>
  </si>
  <si>
    <t>Cabos de conexões – Patch cord categoria 6  - 2,5 metros</t>
  </si>
  <si>
    <t>Caixa de passagem PVC 4x2" - fornecimento e instalação</t>
  </si>
  <si>
    <t>Eletroduto PVC flexivel 1", inclusive conexões</t>
  </si>
  <si>
    <t>Eletroduto PVC flexivel 3/4", inclusive conexões</t>
  </si>
  <si>
    <t>Junção PVC simples 50mm-50mm - fornecimento e instalação</t>
  </si>
  <si>
    <t>Tê PVC sanitario 100mm-75mm - fornecimento e instalação</t>
  </si>
  <si>
    <t>Portão de abrir em chapa de aço perfurada, inclusive pintura - fornecimento e instalação (PF1 e PF2)</t>
  </si>
  <si>
    <t>Gradil metalico e tela de aço galvanizado , inclusive pintura - fornecimento e instalação (GR1, GR2, GR3, GR4)</t>
  </si>
  <si>
    <t>Portão de abrir com gradil metálico e tela de aço galvanizado, inclusive pintura - fornecimento e instalação (PO1, PO2, PO3)</t>
  </si>
  <si>
    <t>6.32</t>
  </si>
  <si>
    <t>6.33</t>
  </si>
  <si>
    <t>CONCRETO ARMADO PARA FUNDAÇÕES - SAPATAS</t>
  </si>
  <si>
    <t>23.12</t>
  </si>
  <si>
    <t>23.13</t>
  </si>
  <si>
    <t>23.14</t>
  </si>
  <si>
    <t>ORSE</t>
  </si>
  <si>
    <t>C0492</t>
  </si>
  <si>
    <t>C0503</t>
  </si>
  <si>
    <t>C0501</t>
  </si>
  <si>
    <t>C0498</t>
  </si>
  <si>
    <t>C0500</t>
  </si>
  <si>
    <t>C1564</t>
  </si>
  <si>
    <t>C1565</t>
  </si>
  <si>
    <t>C1158</t>
  </si>
  <si>
    <t>C1160</t>
  </si>
  <si>
    <t>C1155</t>
  </si>
  <si>
    <t>C4533</t>
  </si>
  <si>
    <t>C4412</t>
  </si>
  <si>
    <t>C1665</t>
  </si>
  <si>
    <t>C1666</t>
  </si>
  <si>
    <t>C4567</t>
  </si>
  <si>
    <t>C4568</t>
  </si>
  <si>
    <t>C3768</t>
  </si>
  <si>
    <t>C4562</t>
  </si>
  <si>
    <t>19.1</t>
  </si>
  <si>
    <t>19.3</t>
  </si>
  <si>
    <t>19.4</t>
  </si>
  <si>
    <t>C4627</t>
  </si>
  <si>
    <t>C4628</t>
  </si>
  <si>
    <t>PR. UNIT.(R$) SEM BDI</t>
  </si>
  <si>
    <t>PR. UNIT.(R$) COM BDI</t>
  </si>
  <si>
    <t>Alvenaria de vedação de 1/2 vez em tijolos cerâmicos (dimensões nominais: 39x19x09); assentamento em argamassa no traço 1:2:8 (cimento, cal e areia)  para parede interna</t>
  </si>
  <si>
    <t>Alvenaria de vedação horizontal em tijolos cerâmicos Dimensões nominais: 14x19x39; assentamento em argamassa no traço 1:2:8 (cimento, cal e areia) para parede externa</t>
  </si>
  <si>
    <t xml:space="preserve">Alvenaria de vedação de 1/2 vez em tijolos cerâmicos de 08 furos (dimensões nominais: 39x19x09); assentamento em argamassa no traço 1:2:8 (cimento, cal e areia) </t>
  </si>
  <si>
    <t>Forro em fibra mineral removível (1250x625x16mm) apoiado sobre perfil metálico "T" invertido 24mm</t>
  </si>
  <si>
    <t>Caixa de gordura simples - CG 37cm</t>
  </si>
  <si>
    <t>Caixa de inspeção 60x60cm</t>
  </si>
  <si>
    <t>Tubo de Aço Galvanizado Ø 3/4", inclusive conexões</t>
  </si>
  <si>
    <t>Tampão de FoFo 50x50cm</t>
  </si>
  <si>
    <t>10765/ORSE</t>
  </si>
  <si>
    <t>Placa de sinalização em pvc cod 25 - (200x200) Hidrante de incendio</t>
  </si>
  <si>
    <t>Placa de sinalização em pvc cod 12 e 13- (250x125) Saída de emergência</t>
  </si>
  <si>
    <t>Placa de sinalização em pvc cod 17 - (250x125) Mensagem "Saída"</t>
  </si>
  <si>
    <t>Placa de sinalização em pvc cod 23 - (200x200) Extintor de Incêndio</t>
  </si>
  <si>
    <t>Disjuntor unipolar termomagnético 10A</t>
  </si>
  <si>
    <t>Disjuntor unipolar termomagnético 20A</t>
  </si>
  <si>
    <t>08695</t>
  </si>
  <si>
    <t>09524</t>
  </si>
  <si>
    <t>Luminárias 2x40W completa</t>
  </si>
  <si>
    <t>Luminárias 2x20W completa</t>
  </si>
  <si>
    <t>03320/ORSE</t>
  </si>
  <si>
    <t>01089/ORSE</t>
  </si>
  <si>
    <t>REGISTROS</t>
  </si>
  <si>
    <t>Caixa de inspeção modulada DN 30cm</t>
  </si>
  <si>
    <t>Mangueiras de incendio de nylon 1 1/2" 16mm</t>
  </si>
  <si>
    <t>Conector mini-bar em bronze estanhado Tel-583</t>
  </si>
  <si>
    <t>Espelho cristal esp. 4mm sem moldura</t>
  </si>
  <si>
    <t>Caixa de areia sem grelha 60x60cm</t>
  </si>
  <si>
    <t>Joelho 45 - 100mm, fornecimento e instalação</t>
  </si>
  <si>
    <t>Joelho 90 - 100mm, fornecimento e instalação</t>
  </si>
  <si>
    <t>Tubo de PVC Ø100mm, fornecimento e instalação</t>
  </si>
  <si>
    <t>13.6</t>
  </si>
  <si>
    <t>Ralo hemisférico (formato abacaxi) de ferro fundido, Ø100mm</t>
  </si>
  <si>
    <t>15.18</t>
  </si>
  <si>
    <t>Caixa para abrigo de mangueira - 90x60x25 cm</t>
  </si>
  <si>
    <t>União assento de ferro conico macho-femea 2 1/2"</t>
  </si>
  <si>
    <t>17.31</t>
  </si>
  <si>
    <t>Joelho 45 - 25mm, fornecimento e instalação</t>
  </si>
  <si>
    <t>Joelho 90 - 25mm, fornecimento e instalação</t>
  </si>
  <si>
    <t>Caixa de areia 40x40x40 com fundo de brita nº 1</t>
  </si>
  <si>
    <t>Bucha de redução sold. longa 60mm-32mm, fornecimento e instalação</t>
  </si>
  <si>
    <t>Registro de gaveta com canopla cromada 1", fornecimento e instalação</t>
  </si>
  <si>
    <t>Tubo PVC soldável Ø 32 mm, fornecimento e instalação</t>
  </si>
  <si>
    <t>Joelho de redução 90º soldavel 32mm - 25mm, fornecimento e instalação</t>
  </si>
  <si>
    <t>Adaptador sol. curto com bolsa-rosca para registro - 32mm - 1", fornecimento e instalação</t>
  </si>
  <si>
    <t>Engate flexível plastico 1/2 - 30cm</t>
  </si>
  <si>
    <t>12.53</t>
  </si>
  <si>
    <t>12.54</t>
  </si>
  <si>
    <t>12.55</t>
  </si>
  <si>
    <t>Tê soldavel com rosca bolsa central - 20mm - 1/2", fornecimento e instalação</t>
  </si>
  <si>
    <t>Tê soldavel com bucha latão bolsa central - 25mm - 3/4", fornecimento e instalação</t>
  </si>
  <si>
    <t>Tubo de descarga VDE 38mm, fornecimento e instalação</t>
  </si>
  <si>
    <t>Tubo de ligação latao cromado com canopla para vaso sanitario, fornecimento e instalação</t>
  </si>
  <si>
    <t>6.29</t>
  </si>
  <si>
    <t>Disjuntor unipolar termomagnético 32A</t>
  </si>
  <si>
    <t>Disjuntor tripolar termomagnético 20A</t>
  </si>
  <si>
    <t>Disjuntor tripolar termomagnético 70A</t>
  </si>
  <si>
    <t>Interruptor 1 tecla e tomada, completa</t>
  </si>
  <si>
    <t>Tomada universal, 2P+T, 10A, cor branca, completa</t>
  </si>
  <si>
    <t>Tomada universal, 2P+T, 20A, cor branca, completa</t>
  </si>
  <si>
    <t>Dispositivo de proteção contra surto - 275V - 40KA</t>
  </si>
  <si>
    <t>Quadro de Distribuição de embutir, completo, (para 32 disjuntores monopolares, com barramento para as fases, neutro e para proteção, metálico, pintura eletrostática epóxi cor bege, c/ porta, trinco e acessórios)</t>
  </si>
  <si>
    <t>Quadro de Distribuição de embutir, completo, (para 40 disjuntores monopolares, com barramento para as fases, neutro e para proteção, metálico, pintura eletrostática epóxi cor bege, c/ porta, trinco e acessórios)</t>
  </si>
  <si>
    <t>Caixa de passagem 100x100x80mm aço pintada</t>
  </si>
  <si>
    <t>Caixa PVC 4x2", fornecimento e instalação</t>
  </si>
  <si>
    <t>Caixa PVC octogonal 3", fornecimento e instalação</t>
  </si>
  <si>
    <t>22.9</t>
  </si>
  <si>
    <t>Sistema de ancoragem com 6 nichos, conforme projeto</t>
  </si>
  <si>
    <t>Guias de cabos simples</t>
  </si>
  <si>
    <t>Guia de Cabos Vertical</t>
  </si>
  <si>
    <t xml:space="preserve">Guia de Cabos Superior, fechado </t>
  </si>
  <si>
    <t>Perfil de montagem</t>
  </si>
  <si>
    <t>Anel organizador de cabos</t>
  </si>
  <si>
    <t>Bandeja deslizante perfurada</t>
  </si>
  <si>
    <t>08439/ORSE</t>
  </si>
  <si>
    <t>Mini-rack de parede 19" x 8u x 450mm - fornecimento e instalação</t>
  </si>
  <si>
    <t>Access Point Wireless 2.4 GHz - 300Mpbs - fornecimento e instalação</t>
  </si>
  <si>
    <t>Tomada modular RJ-45 Categoria 6 (completa)</t>
  </si>
  <si>
    <t>Conector de TV Tipo F (Coaxial) com placa</t>
  </si>
  <si>
    <t>Caixa de passagem em alvenaria 30x30x12 com tampa de ferro fundido</t>
  </si>
  <si>
    <t>20.23</t>
  </si>
  <si>
    <t>Eletroduto Aço Galvanizado , Ø 1.1/2", fornecimento e instalação</t>
  </si>
  <si>
    <t>INSTALAÇÕES ELÉTRICAS - 110V</t>
  </si>
  <si>
    <t>Disjuntor unipolar termomagnético 40A</t>
  </si>
  <si>
    <t>Disjuntor unipolar termomagnético 63A</t>
  </si>
  <si>
    <t>Disjuntor tripolar termomagnético 25A</t>
  </si>
  <si>
    <t>Disjuntor tripolar termomagnético 90A</t>
  </si>
  <si>
    <t>Disjuntor tripolar termomagnético 200A</t>
  </si>
  <si>
    <t>Disjuntor tripolar termomagnético 250A</t>
  </si>
  <si>
    <t>#10 mm²</t>
  </si>
  <si>
    <t>#50 mm²</t>
  </si>
  <si>
    <t>#95 mm²</t>
  </si>
  <si>
    <t>#150 mm²</t>
  </si>
  <si>
    <t>Dispositivo de proteção contra surto - 175V - 80KA</t>
  </si>
  <si>
    <t>18.49</t>
  </si>
  <si>
    <t>18.50</t>
  </si>
  <si>
    <t>18.51</t>
  </si>
  <si>
    <t>18.52</t>
  </si>
  <si>
    <t>18.53</t>
  </si>
  <si>
    <t>Eletroduto PVC rigido roscavel, Ø100mm (DN 4"), inclusive conexões</t>
  </si>
  <si>
    <t>Eletroduto PVC rigido roscavel, Ø75mm (DN 3"), inclusive conexões</t>
  </si>
  <si>
    <t>Eletrocalha lisa com tampa 50 x 25 mm, inclusive conexões</t>
  </si>
  <si>
    <t>Central PABX 24 portas</t>
  </si>
  <si>
    <t>Tê sanitario - 100 - 100mm, fornecimento e instalação</t>
  </si>
  <si>
    <t>Descrição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</si>
  <si>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</si>
  <si>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</si>
  <si>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</si>
  <si>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</si>
  <si>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</si>
  <si>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</si>
  <si>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</si>
  <si>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</si>
  <si>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</si>
  <si>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Q1</t>
  </si>
  <si>
    <t>Q2</t>
  </si>
  <si>
    <t>CRONOGRAMA FÍSICO FINANCEIRO</t>
  </si>
  <si>
    <t>DADOS DA OBRA</t>
  </si>
  <si>
    <t>Ordem</t>
  </si>
  <si>
    <t>Valor do Item (R$)</t>
  </si>
  <si>
    <t>(%) Referente a Obra</t>
  </si>
  <si>
    <t>VALOR TOTAL COM BDI</t>
  </si>
  <si>
    <t>VALOR TOTAL ACUMULADO</t>
  </si>
  <si>
    <t>OBRA: CRECHE PROINFÂNCIA - TIPO 2</t>
  </si>
  <si>
    <t>MUNICÍPIO: NOVA ESPERANÇA DO SUDOESTE - PR</t>
  </si>
  <si>
    <t>1º MEDIÇÃO</t>
  </si>
  <si>
    <t>VALOR EXECUTADO</t>
  </si>
  <si>
    <t xml:space="preserve">DATA </t>
  </si>
  <si>
    <t>SISTEMAS DE COBERTURA - FEIRA DO PRODUTOR RURAL</t>
  </si>
  <si>
    <t>PROJETOS EM ESTRUTURAS METÁLICAS</t>
  </si>
  <si>
    <t xml:space="preserve">MUNICIPIO DE NOVA ESPERANÇA DO SUDOESTE - PR
Planilha Orçamentária 
</t>
  </si>
  <si>
    <t>Calha em chapa metalica Nº 24 desenvolvimento de 50 cm inclusive transporte vertical</t>
  </si>
  <si>
    <t>m2</t>
  </si>
  <si>
    <t>Rufo em chapa de aço galvanizado nr. 24, desenvolvimento 50 cm</t>
  </si>
  <si>
    <t>Nova Esperança do Sudoeste, 06 de outubro de 2021.</t>
  </si>
  <si>
    <t>3.1</t>
  </si>
  <si>
    <t>Mastro para bandeiras em tubo ferro galvanizado telescópico (alt= 6m (6mx2/1/2" ) dia.= 76 mm espessura 3,75 mm</t>
  </si>
  <si>
    <t>Mastro para bandeiras em tubo ferro galvanizado telescópico (alt= 6m x 3" ) dia.= 88,9 mm espessura 4mm</t>
  </si>
  <si>
    <t xml:space="preserve">Obra: ESTRUTURA METÁLICA PARA COBERTURA </t>
  </si>
  <si>
    <t>Telha de aço galvanizado, Trapézio TP25, com espessura de 0,50mm, tipo normal, pintura nas duas faces na cor azul</t>
  </si>
  <si>
    <t>Platibanda em estrutura  pintura nas duas faces na cor azul</t>
  </si>
  <si>
    <t>Estrutura metalica (pilares, metálicos, treliças, tesouras) inclusive instalação e pintura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</si>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</sst>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0.0"/>
    <numFmt numFmtId="180" formatCode="&quot;R$ &quot;#,##0.00"/>
    <numFmt numFmtId="181" formatCode="&quot;R$&quot;\ #,##0.00"/>
    <numFmt numFmtId="182" formatCode="0.0000%"/>
  </numFmts>
  <fonts count="49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2">
    <xf numFmtId="0" fontId="0" fillId="0" borderId="0"/>
    <xf numFmtId="0" fontId="12" fillId="0" borderId="0" applyNumberFormat="0" applyBorder="0" applyProtection="0"/>
    <xf numFmtId="0" fontId="12" fillId="0" borderId="0" applyNumberFormat="0" applyBorder="0" applyProtection="0"/>
    <xf numFmtId="165" fontId="12" fillId="0" borderId="0" applyBorder="0" applyProtection="0"/>
    <xf numFmtId="165" fontId="12" fillId="0" borderId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166" fontId="13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8" fillId="0" borderId="0"/>
    <xf numFmtId="9" fontId="8" fillId="0" borderId="0" applyFont="0" applyFill="0" applyBorder="0" applyAlignment="0" applyProtection="0"/>
    <xf numFmtId="0" fontId="15" fillId="0" borderId="0" applyNumberFormat="0" applyBorder="0" applyProtection="0"/>
    <xf numFmtId="167" fontId="15" fillId="0" borderId="0" applyBorder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2" fillId="0" borderId="0" applyBorder="0" applyProtection="0"/>
    <xf numFmtId="0" fontId="8" fillId="0" borderId="0"/>
    <xf numFmtId="0" fontId="8" fillId="0" borderId="0"/>
    <xf numFmtId="0" fontId="8" fillId="0" borderId="0"/>
    <xf numFmtId="0" fontId="17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7" fillId="0" borderId="0"/>
    <xf numFmtId="0" fontId="6" fillId="0" borderId="0"/>
    <xf numFmtId="0" fontId="20" fillId="0" borderId="0"/>
    <xf numFmtId="164" fontId="10" fillId="0" borderId="0" applyFont="0" applyFill="0" applyBorder="0" applyAlignment="0" applyProtection="0"/>
    <xf numFmtId="0" fontId="17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 applyNumberFormat="0" applyBorder="0" applyProtection="0"/>
    <xf numFmtId="0" fontId="21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22" fillId="0" borderId="0"/>
    <xf numFmtId="0" fontId="19" fillId="0" borderId="0"/>
    <xf numFmtId="0" fontId="5" fillId="0" borderId="0"/>
    <xf numFmtId="9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8" fontId="8" fillId="0" borderId="0" applyFont="0" applyFill="0" applyBorder="0" applyAlignment="0" applyProtection="0"/>
    <xf numFmtId="169" fontId="27" fillId="0" borderId="0">
      <protection locked="0"/>
    </xf>
    <xf numFmtId="0" fontId="9" fillId="6" borderId="16" applyFill="0" applyBorder="0" applyAlignment="0" applyProtection="0">
      <alignment vertical="center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38" fontId="29" fillId="2" borderId="0" applyNumberFormat="0" applyBorder="0" applyAlignment="0" applyProtection="0"/>
    <xf numFmtId="0" fontId="27" fillId="0" borderId="0">
      <protection locked="0"/>
    </xf>
    <xf numFmtId="0" fontId="27" fillId="0" borderId="0">
      <protection locked="0"/>
    </xf>
    <xf numFmtId="0" fontId="30" fillId="0" borderId="0"/>
    <xf numFmtId="10" fontId="29" fillId="7" borderId="1" applyNumberFormat="0" applyBorder="0" applyAlignment="0" applyProtection="0"/>
    <xf numFmtId="0" fontId="8" fillId="0" borderId="0">
      <alignment horizontal="centerContinuous" vertical="justify"/>
    </xf>
    <xf numFmtId="0" fontId="31" fillId="0" borderId="0" applyAlignment="0">
      <alignment horizontal="center"/>
    </xf>
    <xf numFmtId="174" fontId="32" fillId="0" borderId="0"/>
    <xf numFmtId="0" fontId="33" fillId="0" borderId="0">
      <alignment horizontal="left" vertical="center" indent="12"/>
    </xf>
    <xf numFmtId="0" fontId="29" fillId="0" borderId="16" applyBorder="0">
      <alignment horizontal="left" vertical="center" wrapText="1" indent="2"/>
      <protection locked="0"/>
    </xf>
    <xf numFmtId="0" fontId="29" fillId="0" borderId="16" applyBorder="0">
      <alignment horizontal="left" vertical="center" wrapText="1" indent="3"/>
      <protection locked="0"/>
    </xf>
    <xf numFmtId="10" fontId="8" fillId="0" borderId="0" applyFont="0" applyFill="0" applyBorder="0" applyAlignment="0" applyProtection="0"/>
    <xf numFmtId="175" fontId="27" fillId="0" borderId="0">
      <protection locked="0"/>
    </xf>
    <xf numFmtId="175" fontId="27" fillId="0" borderId="0">
      <protection locked="0"/>
    </xf>
    <xf numFmtId="176" fontId="27" fillId="0" borderId="0">
      <protection locked="0"/>
    </xf>
    <xf numFmtId="38" fontId="23" fillId="0" borderId="0" applyFont="0" applyFill="0" applyBorder="0" applyAlignment="0" applyProtection="0"/>
    <xf numFmtId="177" fontId="34" fillId="0" borderId="0">
      <protection locked="0"/>
    </xf>
    <xf numFmtId="178" fontId="24" fillId="0" borderId="0" applyFont="0" applyFill="0" applyBorder="0" applyAlignment="0" applyProtection="0"/>
    <xf numFmtId="0" fontId="23" fillId="0" borderId="0"/>
    <xf numFmtId="0" fontId="35" fillId="0" borderId="0">
      <protection locked="0"/>
    </xf>
    <xf numFmtId="0" fontId="35" fillId="0" borderId="0">
      <protection locked="0"/>
    </xf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36" fillId="0" borderId="0"/>
  </cellStyleXfs>
  <cellXfs count="415">
    <xf numFmtId="0" fontId="0" fillId="0" borderId="0" xfId="0"/>
    <xf numFmtId="0" fontId="8" fillId="0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8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vertical="center"/>
    </xf>
    <xf numFmtId="0" fontId="8" fillId="0" borderId="0" xfId="10" applyFont="1" applyFill="1" applyAlignment="1">
      <alignment horizontal="center" vertical="center"/>
    </xf>
    <xf numFmtId="0" fontId="8" fillId="0" borderId="0" xfId="10" applyFont="1" applyFill="1" applyAlignment="1">
      <alignment horizontal="center"/>
    </xf>
    <xf numFmtId="0" fontId="8" fillId="0" borderId="0" xfId="10" applyFont="1" applyFill="1" applyAlignment="1">
      <alignment horizontal="left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/>
    </xf>
    <xf numFmtId="0" fontId="8" fillId="0" borderId="1" xfId="10" applyFont="1" applyFill="1" applyBorder="1" applyAlignment="1">
      <alignment vertical="center"/>
    </xf>
    <xf numFmtId="0" fontId="8" fillId="0" borderId="1" xfId="1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left" vertical="center"/>
    </xf>
    <xf numFmtId="0" fontId="9" fillId="0" borderId="1" xfId="10" applyFont="1" applyFill="1" applyBorder="1" applyAlignment="1">
      <alignment vertical="center" wrapText="1"/>
    </xf>
    <xf numFmtId="0" fontId="8" fillId="0" borderId="0" xfId="10" applyFont="1" applyAlignment="1">
      <alignment vertical="center"/>
    </xf>
    <xf numFmtId="0" fontId="9" fillId="0" borderId="1" xfId="10" applyFont="1" applyFill="1" applyBorder="1" applyAlignment="1">
      <alignment horizontal="left" vertical="center" wrapText="1"/>
    </xf>
    <xf numFmtId="0" fontId="9" fillId="2" borderId="1" xfId="10" applyFont="1" applyFill="1" applyBorder="1" applyAlignment="1">
      <alignment horizontal="center"/>
    </xf>
    <xf numFmtId="0" fontId="9" fillId="2" borderId="1" xfId="10" applyFont="1" applyFill="1" applyBorder="1" applyAlignment="1">
      <alignment vertical="center"/>
    </xf>
    <xf numFmtId="0" fontId="11" fillId="0" borderId="1" xfId="5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vertical="center" wrapText="1"/>
    </xf>
    <xf numFmtId="49" fontId="8" fillId="0" borderId="1" xfId="10" applyNumberFormat="1" applyFont="1" applyFill="1" applyBorder="1" applyAlignment="1">
      <alignment vertical="center" wrapText="1"/>
    </xf>
    <xf numFmtId="0" fontId="9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/>
    </xf>
    <xf numFmtId="0" fontId="8" fillId="0" borderId="0" xfId="10" applyFont="1" applyFill="1" applyBorder="1" applyAlignment="1">
      <alignment horizontal="left" vertical="center"/>
    </xf>
    <xf numFmtId="0" fontId="8" fillId="4" borderId="1" xfId="10" applyFont="1" applyFill="1" applyBorder="1" applyAlignment="1">
      <alignment vertical="center" wrapText="1"/>
    </xf>
    <xf numFmtId="0" fontId="8" fillId="4" borderId="1" xfId="10" applyFont="1" applyFill="1" applyBorder="1" applyAlignment="1">
      <alignment horizontal="center" vertical="center"/>
    </xf>
    <xf numFmtId="0" fontId="8" fillId="4" borderId="1" xfId="10" applyFont="1" applyFill="1" applyBorder="1" applyAlignment="1">
      <alignment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vertical="center"/>
    </xf>
    <xf numFmtId="49" fontId="8" fillId="4" borderId="1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8" fillId="4" borderId="1" xfId="10" applyFont="1" applyFill="1" applyBorder="1" applyAlignment="1">
      <alignment horizontal="center" vertical="center" wrapText="1"/>
    </xf>
    <xf numFmtId="0" fontId="8" fillId="4" borderId="1" xfId="10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justify" vertical="center" wrapText="1"/>
    </xf>
    <xf numFmtId="0" fontId="9" fillId="3" borderId="1" xfId="10" applyFont="1" applyFill="1" applyBorder="1" applyAlignment="1">
      <alignment vertical="center"/>
    </xf>
    <xf numFmtId="0" fontId="8" fillId="3" borderId="1" xfId="10" applyFont="1" applyFill="1" applyBorder="1" applyAlignment="1">
      <alignment vertical="center"/>
    </xf>
    <xf numFmtId="4" fontId="8" fillId="3" borderId="1" xfId="10" applyNumberFormat="1" applyFont="1" applyFill="1" applyBorder="1" applyAlignment="1">
      <alignment vertical="center"/>
    </xf>
    <xf numFmtId="0" fontId="9" fillId="3" borderId="1" xfId="10" applyFont="1" applyFill="1" applyBorder="1" applyAlignment="1">
      <alignment vertical="center" wrapText="1"/>
    </xf>
    <xf numFmtId="0" fontId="8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/>
    </xf>
    <xf numFmtId="165" fontId="11" fillId="0" borderId="1" xfId="4" applyFont="1" applyFill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/>
    </xf>
    <xf numFmtId="164" fontId="8" fillId="0" borderId="0" xfId="26" applyFont="1" applyFill="1" applyAlignment="1">
      <alignment vertical="center"/>
    </xf>
    <xf numFmtId="164" fontId="8" fillId="0" borderId="0" xfId="26" applyFont="1" applyFill="1" applyAlignment="1">
      <alignment horizontal="center" vertical="center"/>
    </xf>
    <xf numFmtId="164" fontId="8" fillId="0" borderId="0" xfId="26" applyFont="1" applyFill="1" applyBorder="1" applyAlignment="1">
      <alignment vertical="center"/>
    </xf>
    <xf numFmtId="164" fontId="8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 wrapText="1"/>
    </xf>
    <xf numFmtId="164" fontId="8" fillId="0" borderId="1" xfId="26" applyFont="1" applyFill="1" applyBorder="1" applyAlignment="1">
      <alignment vertical="center"/>
    </xf>
    <xf numFmtId="164" fontId="8" fillId="0" borderId="1" xfId="26" applyFont="1" applyFill="1" applyBorder="1" applyAlignment="1">
      <alignment horizontal="right" vertical="center" wrapText="1"/>
    </xf>
    <xf numFmtId="164" fontId="9" fillId="2" borderId="1" xfId="26" applyFont="1" applyFill="1" applyBorder="1" applyAlignment="1">
      <alignment vertical="center"/>
    </xf>
    <xf numFmtId="164" fontId="8" fillId="0" borderId="1" xfId="26" applyFont="1" applyFill="1" applyBorder="1" applyAlignment="1">
      <alignment horizontal="center" vertical="center"/>
    </xf>
    <xf numFmtId="49" fontId="8" fillId="0" borderId="1" xfId="27" applyNumberFormat="1" applyFont="1" applyFill="1" applyBorder="1" applyAlignment="1">
      <alignment horizontal="center" vertical="center" wrapText="1"/>
    </xf>
    <xf numFmtId="49" fontId="8" fillId="0" borderId="1" xfId="27" applyNumberFormat="1" applyFont="1" applyFill="1" applyBorder="1" applyAlignment="1">
      <alignment vertical="center" wrapText="1"/>
    </xf>
    <xf numFmtId="164" fontId="8" fillId="4" borderId="1" xfId="26" applyFont="1" applyFill="1" applyBorder="1" applyAlignment="1">
      <alignment vertical="center"/>
    </xf>
    <xf numFmtId="164" fontId="9" fillId="3" borderId="1" xfId="26" applyFont="1" applyFill="1" applyBorder="1" applyAlignment="1">
      <alignment vertical="center"/>
    </xf>
    <xf numFmtId="164" fontId="9" fillId="3" borderId="1" xfId="26" applyFont="1" applyFill="1" applyBorder="1" applyAlignment="1">
      <alignment horizontal="center" vertical="center"/>
    </xf>
    <xf numFmtId="164" fontId="8" fillId="4" borderId="1" xfId="26" applyFont="1" applyFill="1" applyBorder="1" applyAlignment="1">
      <alignment vertical="center" wrapText="1"/>
    </xf>
    <xf numFmtId="164" fontId="8" fillId="3" borderId="1" xfId="26" applyFont="1" applyFill="1" applyBorder="1" applyAlignment="1">
      <alignment vertical="center" wrapText="1"/>
    </xf>
    <xf numFmtId="164" fontId="8" fillId="3" borderId="1" xfId="26" applyFont="1" applyFill="1" applyBorder="1" applyAlignment="1">
      <alignment vertical="center"/>
    </xf>
    <xf numFmtId="164" fontId="8" fillId="2" borderId="1" xfId="26" applyFont="1" applyFill="1" applyBorder="1" applyAlignment="1">
      <alignment vertical="center"/>
    </xf>
    <xf numFmtId="0" fontId="8" fillId="0" borderId="1" xfId="1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64" fontId="9" fillId="0" borderId="0" xfId="26" applyFont="1" applyFill="1" applyBorder="1" applyAlignment="1">
      <alignment horizontal="center" vertical="center"/>
    </xf>
    <xf numFmtId="164" fontId="9" fillId="0" borderId="0" xfId="26" applyFont="1" applyFill="1" applyBorder="1" applyAlignment="1">
      <alignment vertical="center"/>
    </xf>
    <xf numFmtId="0" fontId="9" fillId="0" borderId="1" xfId="10" applyFont="1" applyFill="1" applyBorder="1" applyAlignment="1">
      <alignment horizontal="left" vertical="center"/>
    </xf>
    <xf numFmtId="164" fontId="9" fillId="0" borderId="1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43" fontId="9" fillId="0" borderId="1" xfId="10" applyNumberFormat="1" applyFont="1" applyFill="1" applyBorder="1" applyAlignment="1">
      <alignment vertical="center"/>
    </xf>
    <xf numFmtId="164" fontId="8" fillId="0" borderId="1" xfId="14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27" applyNumberFormat="1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43" fontId="8" fillId="0" borderId="0" xfId="10" applyNumberFormat="1" applyFont="1" applyFill="1" applyAlignment="1">
      <alignment vertical="center"/>
    </xf>
    <xf numFmtId="2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8" fillId="0" borderId="1" xfId="10" applyFont="1" applyFill="1" applyBorder="1" applyAlignment="1">
      <alignment horizontal="center" vertical="center"/>
    </xf>
    <xf numFmtId="0" fontId="8" fillId="4" borderId="0" xfId="10" applyFont="1" applyFill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164" fontId="8" fillId="0" borderId="0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 wrapText="1"/>
    </xf>
    <xf numFmtId="0" fontId="9" fillId="0" borderId="17" xfId="10" applyFont="1" applyFill="1" applyBorder="1" applyAlignment="1">
      <alignment horizontal="right" vertical="center" wrapText="1"/>
    </xf>
    <xf numFmtId="49" fontId="9" fillId="2" borderId="12" xfId="10" applyNumberFormat="1" applyFont="1" applyFill="1" applyBorder="1" applyAlignment="1">
      <alignment vertical="center"/>
    </xf>
    <xf numFmtId="49" fontId="9" fillId="2" borderId="17" xfId="10" applyNumberFormat="1" applyFont="1" applyFill="1" applyBorder="1" applyAlignment="1">
      <alignment horizontal="right" vertical="center"/>
    </xf>
    <xf numFmtId="164" fontId="8" fillId="0" borderId="1" xfId="14" applyFont="1" applyFill="1" applyBorder="1" applyAlignment="1">
      <alignment vertical="center"/>
    </xf>
    <xf numFmtId="49" fontId="9" fillId="3" borderId="15" xfId="10" applyNumberFormat="1" applyFont="1" applyFill="1" applyBorder="1" applyAlignment="1">
      <alignment horizontal="center" vertical="center" wrapText="1"/>
    </xf>
    <xf numFmtId="49" fontId="9" fillId="3" borderId="14" xfId="10" applyNumberFormat="1" applyFont="1" applyFill="1" applyBorder="1" applyAlignment="1">
      <alignment horizontal="center" vertical="center" wrapText="1"/>
    </xf>
    <xf numFmtId="49" fontId="9" fillId="3" borderId="3" xfId="10" applyNumberFormat="1" applyFont="1" applyFill="1" applyBorder="1" applyAlignment="1">
      <alignment horizontal="center" vertical="center" wrapText="1"/>
    </xf>
    <xf numFmtId="164" fontId="9" fillId="3" borderId="13" xfId="26" applyFont="1" applyFill="1" applyBorder="1" applyAlignment="1">
      <alignment horizontal="center" vertical="center" wrapText="1"/>
    </xf>
    <xf numFmtId="4" fontId="9" fillId="3" borderId="3" xfId="10" applyNumberFormat="1" applyFont="1" applyFill="1" applyBorder="1" applyAlignment="1">
      <alignment horizontal="center" vertical="center" wrapText="1"/>
    </xf>
    <xf numFmtId="0" fontId="8" fillId="0" borderId="1" xfId="10" quotePrefix="1" applyFont="1" applyFill="1" applyBorder="1" applyAlignment="1">
      <alignment horizontal="center" vertical="center" wrapText="1"/>
    </xf>
    <xf numFmtId="0" fontId="8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/>
    </xf>
    <xf numFmtId="164" fontId="8" fillId="0" borderId="0" xfId="14" applyFont="1" applyFill="1" applyAlignment="1">
      <alignment vertical="center"/>
    </xf>
    <xf numFmtId="164" fontId="8" fillId="0" borderId="0" xfId="14" applyFont="1" applyFill="1" applyAlignment="1">
      <alignment horizontal="center" vertical="center"/>
    </xf>
    <xf numFmtId="10" fontId="9" fillId="0" borderId="1" xfId="119" applyNumberFormat="1" applyFont="1" applyFill="1" applyBorder="1" applyAlignment="1">
      <alignment vertical="center" wrapText="1"/>
    </xf>
    <xf numFmtId="10" fontId="9" fillId="3" borderId="1" xfId="119" applyNumberFormat="1" applyFont="1" applyFill="1" applyBorder="1" applyAlignment="1">
      <alignment vertical="center" wrapText="1"/>
    </xf>
    <xf numFmtId="0" fontId="24" fillId="0" borderId="0" xfId="121" applyFont="1" applyFill="1"/>
    <xf numFmtId="0" fontId="39" fillId="0" borderId="0" xfId="121" applyFont="1" applyFill="1"/>
    <xf numFmtId="0" fontId="8" fillId="0" borderId="0" xfId="121" applyFont="1" applyAlignment="1">
      <alignment vertical="center"/>
    </xf>
    <xf numFmtId="49" fontId="9" fillId="0" borderId="23" xfId="121" applyNumberFormat="1" applyFont="1" applyBorder="1" applyAlignment="1" applyProtection="1">
      <alignment horizontal="center" vertical="center"/>
      <protection hidden="1"/>
    </xf>
    <xf numFmtId="49" fontId="9" fillId="0" borderId="25" xfId="121" applyNumberFormat="1" applyFont="1" applyBorder="1" applyAlignment="1" applyProtection="1">
      <alignment horizontal="center" vertical="center"/>
      <protection hidden="1"/>
    </xf>
    <xf numFmtId="49" fontId="9" fillId="0" borderId="34" xfId="121" applyNumberFormat="1" applyFont="1" applyBorder="1" applyAlignment="1" applyProtection="1">
      <alignment horizontal="center" vertical="center"/>
      <protection hidden="1"/>
    </xf>
    <xf numFmtId="49" fontId="9" fillId="0" borderId="35" xfId="121" applyNumberFormat="1" applyFont="1" applyBorder="1" applyAlignment="1" applyProtection="1">
      <alignment horizontal="center" vertical="center"/>
      <protection hidden="1"/>
    </xf>
    <xf numFmtId="9" fontId="40" fillId="8" borderId="40" xfId="121" applyNumberFormat="1" applyFont="1" applyFill="1" applyBorder="1" applyAlignment="1" applyProtection="1">
      <alignment horizontal="center" vertical="center"/>
      <protection hidden="1"/>
    </xf>
    <xf numFmtId="9" fontId="40" fillId="8" borderId="41" xfId="121" applyNumberFormat="1" applyFont="1" applyFill="1" applyBorder="1" applyAlignment="1" applyProtection="1">
      <alignment horizontal="center" vertical="center"/>
      <protection hidden="1"/>
    </xf>
    <xf numFmtId="9" fontId="40" fillId="8" borderId="42" xfId="121" applyNumberFormat="1" applyFont="1" applyFill="1" applyBorder="1" applyAlignment="1" applyProtection="1">
      <alignment horizontal="center" vertical="center"/>
      <protection hidden="1"/>
    </xf>
    <xf numFmtId="9" fontId="40" fillId="0" borderId="8" xfId="121" applyNumberFormat="1" applyFont="1" applyFill="1" applyBorder="1" applyAlignment="1" applyProtection="1">
      <alignment horizontal="center" vertical="center"/>
      <protection hidden="1"/>
    </xf>
    <xf numFmtId="9" fontId="40" fillId="0" borderId="43" xfId="121" applyNumberFormat="1" applyFont="1" applyFill="1" applyBorder="1" applyAlignment="1" applyProtection="1">
      <alignment horizontal="center" vertical="center"/>
      <protection hidden="1"/>
    </xf>
    <xf numFmtId="9" fontId="40" fillId="0" borderId="39" xfId="121" applyNumberFormat="1" applyFont="1" applyFill="1" applyBorder="1" applyAlignment="1" applyProtection="1">
      <alignment horizontal="center" vertical="center"/>
      <protection hidden="1"/>
    </xf>
    <xf numFmtId="9" fontId="40" fillId="0" borderId="38" xfId="121" applyNumberFormat="1" applyFont="1" applyFill="1" applyBorder="1" applyAlignment="1" applyProtection="1">
      <alignment horizontal="center" vertical="center"/>
      <protection hidden="1"/>
    </xf>
    <xf numFmtId="9" fontId="40" fillId="0" borderId="44" xfId="121" applyNumberFormat="1" applyFont="1" applyFill="1" applyBorder="1" applyAlignment="1" applyProtection="1">
      <alignment horizontal="center" vertical="center"/>
      <protection hidden="1"/>
    </xf>
    <xf numFmtId="9" fontId="40" fillId="0" borderId="45" xfId="121" applyNumberFormat="1" applyFont="1" applyFill="1" applyBorder="1" applyAlignment="1" applyProtection="1">
      <alignment horizontal="center" vertical="center"/>
      <protection hidden="1"/>
    </xf>
    <xf numFmtId="164" fontId="8" fillId="0" borderId="46" xfId="45" applyFont="1" applyBorder="1" applyAlignment="1">
      <alignment vertical="center"/>
    </xf>
    <xf numFmtId="10" fontId="8" fillId="0" borderId="47" xfId="11" applyNumberFormat="1" applyFont="1" applyBorder="1" applyAlignment="1">
      <alignment vertical="center"/>
    </xf>
    <xf numFmtId="9" fontId="8" fillId="0" borderId="0" xfId="121" applyNumberFormat="1" applyFont="1" applyAlignment="1">
      <alignment vertical="center"/>
    </xf>
    <xf numFmtId="0" fontId="9" fillId="0" borderId="16" xfId="121" applyFont="1" applyFill="1" applyBorder="1" applyAlignment="1">
      <alignment horizontal="left" vertical="center"/>
    </xf>
    <xf numFmtId="9" fontId="40" fillId="0" borderId="46" xfId="121" applyNumberFormat="1" applyFont="1" applyFill="1" applyBorder="1" applyAlignment="1" applyProtection="1">
      <alignment horizontal="center" vertical="center"/>
      <protection hidden="1"/>
    </xf>
    <xf numFmtId="9" fontId="40" fillId="8" borderId="26" xfId="121" applyNumberFormat="1" applyFont="1" applyFill="1" applyBorder="1" applyAlignment="1" applyProtection="1">
      <alignment horizontal="center" vertical="center"/>
      <protection hidden="1"/>
    </xf>
    <xf numFmtId="9" fontId="40" fillId="0" borderId="21" xfId="121" applyNumberFormat="1" applyFont="1" applyFill="1" applyBorder="1" applyAlignment="1" applyProtection="1">
      <alignment horizontal="center" vertical="center"/>
      <protection hidden="1"/>
    </xf>
    <xf numFmtId="9" fontId="40" fillId="0" borderId="22" xfId="121" applyNumberFormat="1" applyFont="1" applyFill="1" applyBorder="1" applyAlignment="1" applyProtection="1">
      <alignment horizontal="center" vertical="center"/>
      <protection hidden="1"/>
    </xf>
    <xf numFmtId="9" fontId="40" fillId="0" borderId="17" xfId="121" applyNumberFormat="1" applyFont="1" applyFill="1" applyBorder="1" applyAlignment="1" applyProtection="1">
      <alignment horizontal="center" vertical="center"/>
      <protection hidden="1"/>
    </xf>
    <xf numFmtId="9" fontId="40" fillId="0" borderId="16" xfId="121" applyNumberFormat="1" applyFont="1" applyFill="1" applyBorder="1" applyAlignment="1" applyProtection="1">
      <alignment horizontal="center" vertical="center"/>
      <protection hidden="1"/>
    </xf>
    <xf numFmtId="164" fontId="8" fillId="0" borderId="48" xfId="45" applyFont="1" applyBorder="1" applyAlignment="1">
      <alignment vertical="center"/>
    </xf>
    <xf numFmtId="180" fontId="9" fillId="0" borderId="16" xfId="121" applyNumberFormat="1" applyFont="1" applyFill="1" applyBorder="1" applyAlignment="1">
      <alignment horizontal="left" vertical="center" wrapText="1"/>
    </xf>
    <xf numFmtId="9" fontId="40" fillId="0" borderId="48" xfId="121" applyNumberFormat="1" applyFont="1" applyFill="1" applyBorder="1" applyAlignment="1" applyProtection="1">
      <alignment horizontal="center" vertical="center"/>
      <protection hidden="1"/>
    </xf>
    <xf numFmtId="9" fontId="40" fillId="8" borderId="15" xfId="121" applyNumberFormat="1" applyFont="1" applyFill="1" applyBorder="1" applyAlignment="1" applyProtection="1">
      <alignment horizontal="center" vertical="center"/>
      <protection hidden="1"/>
    </xf>
    <xf numFmtId="9" fontId="40" fillId="8" borderId="49" xfId="121" applyNumberFormat="1" applyFont="1" applyFill="1" applyBorder="1" applyAlignment="1" applyProtection="1">
      <alignment horizontal="center" vertical="center"/>
      <protection hidden="1"/>
    </xf>
    <xf numFmtId="9" fontId="40" fillId="8" borderId="27" xfId="121" applyNumberFormat="1" applyFont="1" applyFill="1" applyBorder="1" applyAlignment="1" applyProtection="1">
      <alignment horizontal="center" vertical="center"/>
      <protection hidden="1"/>
    </xf>
    <xf numFmtId="9" fontId="40" fillId="0" borderId="50" xfId="121" applyNumberFormat="1" applyFont="1" applyFill="1" applyBorder="1" applyAlignment="1" applyProtection="1">
      <alignment horizontal="center" vertical="center"/>
      <protection hidden="1"/>
    </xf>
    <xf numFmtId="9" fontId="40" fillId="0" borderId="51" xfId="121" applyNumberFormat="1" applyFont="1" applyFill="1" applyBorder="1" applyAlignment="1" applyProtection="1">
      <alignment horizontal="center" vertical="center"/>
      <protection hidden="1"/>
    </xf>
    <xf numFmtId="9" fontId="40" fillId="0" borderId="52" xfId="121" applyNumberFormat="1" applyFont="1" applyFill="1" applyBorder="1" applyAlignment="1" applyProtection="1">
      <alignment horizontal="center" vertical="center"/>
      <protection hidden="1"/>
    </xf>
    <xf numFmtId="9" fontId="40" fillId="0" borderId="53" xfId="121" applyNumberFormat="1" applyFont="1" applyFill="1" applyBorder="1" applyAlignment="1" applyProtection="1">
      <alignment horizontal="center" vertical="center"/>
      <protection hidden="1"/>
    </xf>
    <xf numFmtId="9" fontId="40" fillId="8" borderId="14" xfId="121" applyNumberFormat="1" applyFont="1" applyFill="1" applyBorder="1" applyAlignment="1" applyProtection="1">
      <alignment horizontal="center" vertical="center"/>
      <protection hidden="1"/>
    </xf>
    <xf numFmtId="9" fontId="40" fillId="8" borderId="13" xfId="121" applyNumberFormat="1" applyFont="1" applyFill="1" applyBorder="1" applyAlignment="1" applyProtection="1">
      <alignment horizontal="center" vertical="center"/>
      <protection hidden="1"/>
    </xf>
    <xf numFmtId="9" fontId="40" fillId="8" borderId="4" xfId="121" applyNumberFormat="1" applyFont="1" applyFill="1" applyBorder="1" applyAlignment="1" applyProtection="1">
      <alignment horizontal="center" vertical="center"/>
      <protection hidden="1"/>
    </xf>
    <xf numFmtId="9" fontId="40" fillId="0" borderId="54" xfId="121" applyNumberFormat="1" applyFont="1" applyFill="1" applyBorder="1" applyAlignment="1" applyProtection="1">
      <alignment horizontal="center" vertical="center"/>
      <protection hidden="1"/>
    </xf>
    <xf numFmtId="9" fontId="40" fillId="0" borderId="55" xfId="121" applyNumberFormat="1" applyFont="1" applyFill="1" applyBorder="1" applyAlignment="1" applyProtection="1">
      <alignment horizontal="center" vertical="center"/>
      <protection hidden="1"/>
    </xf>
    <xf numFmtId="9" fontId="40" fillId="0" borderId="56" xfId="121" applyNumberFormat="1" applyFont="1" applyFill="1" applyBorder="1" applyAlignment="1" applyProtection="1">
      <alignment horizontal="center" vertical="center"/>
      <protection hidden="1"/>
    </xf>
    <xf numFmtId="164" fontId="8" fillId="0" borderId="48" xfId="45" applyFont="1" applyFill="1" applyBorder="1" applyAlignment="1">
      <alignment vertical="center"/>
    </xf>
    <xf numFmtId="0" fontId="8" fillId="0" borderId="0" xfId="121" applyFont="1" applyFill="1" applyAlignment="1">
      <alignment vertical="center"/>
    </xf>
    <xf numFmtId="9" fontId="40" fillId="0" borderId="57" xfId="121" applyNumberFormat="1" applyFont="1" applyFill="1" applyBorder="1" applyAlignment="1" applyProtection="1">
      <alignment horizontal="center" vertical="center"/>
      <protection hidden="1"/>
    </xf>
    <xf numFmtId="9" fontId="40" fillId="0" borderId="58" xfId="121" applyNumberFormat="1" applyFont="1" applyFill="1" applyBorder="1" applyAlignment="1" applyProtection="1">
      <alignment horizontal="center" vertical="center"/>
      <protection hidden="1"/>
    </xf>
    <xf numFmtId="180" fontId="41" fillId="0" borderId="21" xfId="11" applyNumberFormat="1" applyFont="1" applyFill="1" applyBorder="1" applyAlignment="1" applyProtection="1">
      <alignment horizontal="center" vertical="center"/>
      <protection hidden="1"/>
    </xf>
    <xf numFmtId="180" fontId="41" fillId="0" borderId="44" xfId="11" applyNumberFormat="1" applyFont="1" applyFill="1" applyBorder="1" applyAlignment="1" applyProtection="1">
      <alignment horizontal="center" vertical="center"/>
      <protection hidden="1"/>
    </xf>
    <xf numFmtId="180" fontId="41" fillId="0" borderId="38" xfId="11" applyNumberFormat="1" applyFont="1" applyFill="1" applyBorder="1" applyAlignment="1" applyProtection="1">
      <alignment horizontal="center" vertical="center"/>
      <protection hidden="1"/>
    </xf>
    <xf numFmtId="180" fontId="41" fillId="0" borderId="45" xfId="11" applyNumberFormat="1" applyFont="1" applyFill="1" applyBorder="1" applyAlignment="1" applyProtection="1">
      <alignment horizontal="center" vertical="center"/>
      <protection hidden="1"/>
    </xf>
    <xf numFmtId="180" fontId="41" fillId="0" borderId="16" xfId="11" applyNumberFormat="1" applyFont="1" applyFill="1" applyBorder="1" applyAlignment="1" applyProtection="1">
      <alignment horizontal="center" vertical="center"/>
      <protection hidden="1"/>
    </xf>
    <xf numFmtId="180" fontId="41" fillId="0" borderId="48" xfId="11" applyNumberFormat="1" applyFont="1" applyFill="1" applyBorder="1" applyAlignment="1" applyProtection="1">
      <alignment horizontal="center" vertical="center"/>
      <protection hidden="1"/>
    </xf>
    <xf numFmtId="180" fontId="41" fillId="0" borderId="17" xfId="11" applyNumberFormat="1" applyFont="1" applyFill="1" applyBorder="1" applyAlignment="1" applyProtection="1">
      <alignment horizontal="center" vertical="center"/>
      <protection hidden="1"/>
    </xf>
    <xf numFmtId="180" fontId="41" fillId="0" borderId="22" xfId="11" applyNumberFormat="1" applyFont="1" applyFill="1" applyBorder="1" applyAlignment="1" applyProtection="1">
      <alignment horizontal="center" vertical="center"/>
      <protection hidden="1"/>
    </xf>
    <xf numFmtId="9" fontId="40" fillId="0" borderId="59" xfId="121" applyNumberFormat="1" applyFont="1" applyFill="1" applyBorder="1" applyAlignment="1" applyProtection="1">
      <alignment horizontal="center" vertical="center"/>
      <protection hidden="1"/>
    </xf>
    <xf numFmtId="180" fontId="9" fillId="0" borderId="53" xfId="121" applyNumberFormat="1" applyFont="1" applyFill="1" applyBorder="1" applyAlignment="1">
      <alignment horizontal="left" vertical="center" wrapText="1"/>
    </xf>
    <xf numFmtId="164" fontId="8" fillId="0" borderId="60" xfId="45" applyFont="1" applyBorder="1" applyAlignment="1">
      <alignment vertical="center"/>
    </xf>
    <xf numFmtId="179" fontId="9" fillId="9" borderId="18" xfId="121" applyNumberFormat="1" applyFont="1" applyFill="1" applyBorder="1" applyAlignment="1">
      <alignment horizontal="center" vertical="center"/>
    </xf>
    <xf numFmtId="180" fontId="9" fillId="9" borderId="61" xfId="121" applyNumberFormat="1" applyFont="1" applyFill="1" applyBorder="1" applyAlignment="1">
      <alignment horizontal="left" vertical="center" wrapText="1"/>
    </xf>
    <xf numFmtId="179" fontId="9" fillId="9" borderId="23" xfId="121" applyNumberFormat="1" applyFont="1" applyFill="1" applyBorder="1" applyAlignment="1">
      <alignment horizontal="center" vertical="center"/>
    </xf>
    <xf numFmtId="180" fontId="9" fillId="9" borderId="35" xfId="121" applyNumberFormat="1" applyFont="1" applyFill="1" applyBorder="1" applyAlignment="1">
      <alignment horizontal="left" vertical="center" wrapText="1"/>
    </xf>
    <xf numFmtId="0" fontId="8" fillId="0" borderId="0" xfId="121" applyFont="1" applyFill="1"/>
    <xf numFmtId="0" fontId="44" fillId="0" borderId="0" xfId="121" applyFont="1" applyFill="1"/>
    <xf numFmtId="9" fontId="40" fillId="0" borderId="0" xfId="121" applyNumberFormat="1" applyFont="1" applyFill="1" applyAlignment="1" applyProtection="1">
      <alignment horizontal="center" vertical="center"/>
      <protection hidden="1"/>
    </xf>
    <xf numFmtId="0" fontId="8" fillId="0" borderId="0" xfId="121" applyFont="1"/>
    <xf numFmtId="0" fontId="9" fillId="0" borderId="39" xfId="121" applyNumberFormat="1" applyFont="1" applyFill="1" applyBorder="1" applyAlignment="1">
      <alignment horizontal="left" vertical="center"/>
    </xf>
    <xf numFmtId="1" fontId="9" fillId="0" borderId="21" xfId="121" applyNumberFormat="1" applyFont="1" applyFill="1" applyBorder="1" applyAlignment="1">
      <alignment horizontal="center" vertical="center"/>
    </xf>
    <xf numFmtId="1" fontId="9" fillId="0" borderId="38" xfId="121" applyNumberFormat="1" applyFont="1" applyFill="1" applyBorder="1" applyAlignment="1">
      <alignment horizontal="center" vertical="center"/>
    </xf>
    <xf numFmtId="9" fontId="40" fillId="8" borderId="43" xfId="121" applyNumberFormat="1" applyFont="1" applyFill="1" applyBorder="1" applyAlignment="1" applyProtection="1">
      <alignment horizontal="center" vertical="center"/>
      <protection hidden="1"/>
    </xf>
    <xf numFmtId="9" fontId="40" fillId="8" borderId="55" xfId="121" applyNumberFormat="1" applyFont="1" applyFill="1" applyBorder="1" applyAlignment="1" applyProtection="1">
      <alignment horizontal="center" vertical="center"/>
      <protection hidden="1"/>
    </xf>
    <xf numFmtId="9" fontId="40" fillId="8" borderId="32" xfId="121" applyNumberFormat="1" applyFont="1" applyFill="1" applyBorder="1" applyAlignment="1" applyProtection="1">
      <alignment horizontal="center" vertical="center"/>
      <protection hidden="1"/>
    </xf>
    <xf numFmtId="9" fontId="40" fillId="8" borderId="65" xfId="121" applyNumberFormat="1" applyFont="1" applyFill="1" applyBorder="1" applyAlignment="1" applyProtection="1">
      <alignment horizontal="center" vertical="center"/>
      <protection hidden="1"/>
    </xf>
    <xf numFmtId="9" fontId="40" fillId="0" borderId="66" xfId="121" applyNumberFormat="1" applyFont="1" applyFill="1" applyBorder="1" applyAlignment="1" applyProtection="1">
      <alignment horizontal="center" vertical="center"/>
      <protection hidden="1"/>
    </xf>
    <xf numFmtId="9" fontId="40" fillId="8" borderId="33" xfId="121" applyNumberFormat="1" applyFont="1" applyFill="1" applyBorder="1" applyAlignment="1" applyProtection="1">
      <alignment horizontal="center" vertical="center"/>
      <protection hidden="1"/>
    </xf>
    <xf numFmtId="9" fontId="40" fillId="8" borderId="11" xfId="121" applyNumberFormat="1" applyFont="1" applyFill="1" applyBorder="1" applyAlignment="1" applyProtection="1">
      <alignment horizontal="center" vertical="center"/>
      <protection hidden="1"/>
    </xf>
    <xf numFmtId="0" fontId="8" fillId="0" borderId="1" xfId="10" applyFont="1" applyBorder="1" applyAlignment="1">
      <alignment vertical="center"/>
    </xf>
    <xf numFmtId="0" fontId="8" fillId="0" borderId="0" xfId="10" applyFont="1" applyFill="1" applyBorder="1" applyAlignment="1" applyProtection="1">
      <alignment horizontal="center"/>
      <protection locked="0"/>
    </xf>
    <xf numFmtId="0" fontId="8" fillId="0" borderId="0" xfId="10" applyFont="1" applyFill="1" applyBorder="1" applyAlignment="1" applyProtection="1">
      <alignment horizontal="left" vertical="center"/>
      <protection locked="0"/>
    </xf>
    <xf numFmtId="0" fontId="8" fillId="0" borderId="0" xfId="10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 applyProtection="1">
      <alignment horizontal="center" vertical="center"/>
      <protection locked="0"/>
    </xf>
    <xf numFmtId="0" fontId="16" fillId="0" borderId="0" xfId="10" applyFont="1" applyFill="1" applyBorder="1" applyAlignment="1">
      <alignment horizontal="left" vertical="center"/>
    </xf>
    <xf numFmtId="49" fontId="9" fillId="3" borderId="12" xfId="10" applyNumberFormat="1" applyFont="1" applyFill="1" applyBorder="1" applyAlignment="1">
      <alignment vertical="center"/>
    </xf>
    <xf numFmtId="10" fontId="9" fillId="3" borderId="1" xfId="10" applyNumberFormat="1" applyFont="1" applyFill="1" applyBorder="1" applyAlignment="1">
      <alignment vertical="center"/>
    </xf>
    <xf numFmtId="164" fontId="8" fillId="3" borderId="1" xfId="14" applyFont="1" applyFill="1" applyBorder="1" applyAlignment="1">
      <alignment vertical="center"/>
    </xf>
    <xf numFmtId="0" fontId="9" fillId="0" borderId="0" xfId="10" applyFont="1" applyFill="1" applyBorder="1" applyAlignment="1"/>
    <xf numFmtId="0" fontId="9" fillId="0" borderId="0" xfId="10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6" xfId="14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/>
    </xf>
    <xf numFmtId="164" fontId="9" fillId="0" borderId="0" xfId="14" applyFont="1" applyFill="1" applyBorder="1" applyAlignment="1">
      <alignment horizontal="center" vertical="center"/>
    </xf>
    <xf numFmtId="164" fontId="9" fillId="0" borderId="10" xfId="14" applyFont="1" applyFill="1" applyBorder="1" applyAlignment="1">
      <alignment horizontal="center" vertical="center"/>
    </xf>
    <xf numFmtId="0" fontId="9" fillId="0" borderId="10" xfId="10" applyFont="1" applyFill="1" applyBorder="1" applyAlignment="1">
      <alignment horizontal="center" vertical="center"/>
    </xf>
    <xf numFmtId="164" fontId="9" fillId="3" borderId="1" xfId="14" applyFont="1" applyFill="1" applyBorder="1" applyAlignment="1">
      <alignment vertical="center"/>
    </xf>
    <xf numFmtId="0" fontId="8" fillId="3" borderId="0" xfId="10" applyFont="1" applyFill="1" applyAlignment="1">
      <alignment vertical="center"/>
    </xf>
    <xf numFmtId="4" fontId="9" fillId="0" borderId="1" xfId="10" applyNumberFormat="1" applyFont="1" applyFill="1" applyBorder="1" applyAlignment="1">
      <alignment vertical="center"/>
    </xf>
    <xf numFmtId="0" fontId="9" fillId="10" borderId="1" xfId="10" applyFont="1" applyFill="1" applyBorder="1" applyAlignment="1">
      <alignment vertical="center"/>
    </xf>
    <xf numFmtId="0" fontId="8" fillId="10" borderId="1" xfId="10" applyFont="1" applyFill="1" applyBorder="1" applyAlignment="1">
      <alignment vertical="center"/>
    </xf>
    <xf numFmtId="164" fontId="8" fillId="10" borderId="1" xfId="14" applyFont="1" applyFill="1" applyBorder="1" applyAlignment="1">
      <alignment horizontal="right" vertical="center"/>
    </xf>
    <xf numFmtId="164" fontId="8" fillId="10" borderId="1" xfId="14" applyFont="1" applyFill="1" applyBorder="1" applyAlignment="1">
      <alignment vertical="center"/>
    </xf>
    <xf numFmtId="0" fontId="16" fillId="0" borderId="1" xfId="10" applyFont="1" applyFill="1" applyBorder="1" applyAlignment="1">
      <alignment vertical="center"/>
    </xf>
    <xf numFmtId="0" fontId="16" fillId="0" borderId="1" xfId="10" applyFont="1" applyBorder="1" applyAlignment="1">
      <alignment vertical="center"/>
    </xf>
    <xf numFmtId="0" fontId="8" fillId="11" borderId="1" xfId="10" applyFont="1" applyFill="1" applyBorder="1" applyAlignment="1">
      <alignment horizontal="center" vertical="center" wrapText="1"/>
    </xf>
    <xf numFmtId="0" fontId="8" fillId="11" borderId="1" xfId="10" applyFont="1" applyFill="1" applyBorder="1" applyAlignment="1">
      <alignment horizontal="left" vertical="center" wrapText="1"/>
    </xf>
    <xf numFmtId="164" fontId="8" fillId="11" borderId="1" xfId="14" applyFont="1" applyFill="1" applyBorder="1" applyAlignment="1">
      <alignment horizontal="right" vertical="center"/>
    </xf>
    <xf numFmtId="164" fontId="8" fillId="11" borderId="1" xfId="14" applyFont="1" applyFill="1" applyBorder="1" applyAlignment="1">
      <alignment vertical="center"/>
    </xf>
    <xf numFmtId="0" fontId="8" fillId="11" borderId="1" xfId="10" applyFont="1" applyFill="1" applyBorder="1" applyAlignment="1">
      <alignment vertical="center"/>
    </xf>
    <xf numFmtId="0" fontId="16" fillId="11" borderId="1" xfId="10" applyFont="1" applyFill="1" applyBorder="1" applyAlignment="1">
      <alignment vertical="center"/>
    </xf>
    <xf numFmtId="0" fontId="8" fillId="11" borderId="1" xfId="10" applyFont="1" applyFill="1" applyBorder="1" applyAlignment="1">
      <alignment horizontal="center" vertical="center"/>
    </xf>
    <xf numFmtId="0" fontId="8" fillId="11" borderId="1" xfId="10" applyFont="1" applyFill="1" applyBorder="1" applyAlignment="1">
      <alignment vertical="center" wrapText="1"/>
    </xf>
    <xf numFmtId="0" fontId="9" fillId="11" borderId="1" xfId="10" applyFont="1" applyFill="1" applyBorder="1" applyAlignment="1">
      <alignment horizontal="center" vertical="center"/>
    </xf>
    <xf numFmtId="0" fontId="9" fillId="11" borderId="1" xfId="10" applyFont="1" applyFill="1" applyBorder="1" applyAlignment="1">
      <alignment vertical="center"/>
    </xf>
    <xf numFmtId="164" fontId="8" fillId="11" borderId="1" xfId="26" applyFont="1" applyFill="1" applyBorder="1" applyAlignment="1">
      <alignment vertical="center"/>
    </xf>
    <xf numFmtId="49" fontId="8" fillId="4" borderId="1" xfId="27" applyNumberFormat="1" applyFont="1" applyFill="1" applyBorder="1" applyAlignment="1">
      <alignment horizontal="center" vertical="center" wrapText="1"/>
    </xf>
    <xf numFmtId="14" fontId="47" fillId="0" borderId="0" xfId="10" applyNumberFormat="1" applyFont="1" applyFill="1" applyBorder="1" applyAlignment="1">
      <alignment vertical="center"/>
    </xf>
    <xf numFmtId="0" fontId="9" fillId="3" borderId="0" xfId="10" applyFont="1" applyFill="1" applyBorder="1" applyAlignment="1">
      <alignment horizontal="center" vertical="center"/>
    </xf>
    <xf numFmtId="4" fontId="8" fillId="0" borderId="0" xfId="10" applyNumberFormat="1" applyFont="1" applyFill="1" applyBorder="1" applyAlignment="1">
      <alignment vertical="center"/>
    </xf>
    <xf numFmtId="0" fontId="8" fillId="3" borderId="0" xfId="10" applyFont="1" applyFill="1" applyBorder="1" applyAlignment="1">
      <alignment vertical="center"/>
    </xf>
    <xf numFmtId="0" fontId="8" fillId="10" borderId="0" xfId="10" applyFont="1" applyFill="1" applyBorder="1" applyAlignment="1">
      <alignment vertical="center"/>
    </xf>
    <xf numFmtId="0" fontId="8" fillId="4" borderId="0" xfId="10" applyFont="1" applyFill="1" applyBorder="1" applyAlignment="1">
      <alignment vertical="center"/>
    </xf>
    <xf numFmtId="0" fontId="8" fillId="11" borderId="0" xfId="10" applyFont="1" applyFill="1" applyBorder="1" applyAlignment="1">
      <alignment vertical="center"/>
    </xf>
    <xf numFmtId="0" fontId="8" fillId="0" borderId="0" xfId="10" applyFont="1" applyBorder="1" applyAlignment="1">
      <alignment vertical="center"/>
    </xf>
    <xf numFmtId="4" fontId="8" fillId="3" borderId="0" xfId="10" applyNumberFormat="1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4" fontId="8" fillId="11" borderId="0" xfId="10" applyNumberFormat="1" applyFont="1" applyFill="1" applyBorder="1" applyAlignment="1">
      <alignment vertical="center"/>
    </xf>
    <xf numFmtId="164" fontId="8" fillId="4" borderId="1" xfId="14" applyFont="1" applyFill="1" applyBorder="1" applyAlignment="1">
      <alignment horizontal="right" vertical="center"/>
    </xf>
    <xf numFmtId="164" fontId="8" fillId="4" borderId="1" xfId="14" applyFont="1" applyFill="1" applyBorder="1" applyAlignment="1">
      <alignment vertical="center"/>
    </xf>
    <xf numFmtId="0" fontId="9" fillId="4" borderId="1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14" fontId="9" fillId="0" borderId="0" xfId="10" applyNumberFormat="1" applyFont="1" applyFill="1" applyBorder="1" applyAlignment="1">
      <alignment horizontal="center" vertical="center"/>
    </xf>
    <xf numFmtId="14" fontId="9" fillId="0" borderId="0" xfId="10" applyNumberFormat="1" applyFont="1" applyFill="1" applyBorder="1" applyAlignment="1">
      <alignment vertical="center"/>
    </xf>
    <xf numFmtId="4" fontId="9" fillId="0" borderId="0" xfId="10" applyNumberFormat="1" applyFont="1" applyFill="1" applyBorder="1" applyAlignment="1">
      <alignment horizontal="center" vertical="center"/>
    </xf>
    <xf numFmtId="4" fontId="9" fillId="0" borderId="0" xfId="10" applyNumberFormat="1" applyFont="1" applyFill="1" applyBorder="1" applyAlignment="1">
      <alignment vertical="center"/>
    </xf>
    <xf numFmtId="10" fontId="8" fillId="0" borderId="0" xfId="10" applyNumberFormat="1" applyFont="1" applyFill="1" applyBorder="1" applyAlignment="1">
      <alignment vertical="center"/>
    </xf>
    <xf numFmtId="0" fontId="9" fillId="3" borderId="0" xfId="10" applyFont="1" applyFill="1" applyBorder="1" applyAlignment="1">
      <alignment vertical="center"/>
    </xf>
    <xf numFmtId="4" fontId="9" fillId="3" borderId="0" xfId="10" applyNumberFormat="1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vertical="center"/>
    </xf>
    <xf numFmtId="164" fontId="8" fillId="0" borderId="0" xfId="10" applyNumberFormat="1" applyFont="1" applyFill="1" applyBorder="1" applyAlignment="1">
      <alignment vertical="center"/>
    </xf>
    <xf numFmtId="10" fontId="8" fillId="3" borderId="0" xfId="10" applyNumberFormat="1" applyFont="1" applyFill="1" applyBorder="1" applyAlignment="1">
      <alignment vertical="center"/>
    </xf>
    <xf numFmtId="182" fontId="8" fillId="0" borderId="0" xfId="10" applyNumberFormat="1" applyFont="1" applyFill="1" applyBorder="1" applyAlignment="1">
      <alignment vertical="center"/>
    </xf>
    <xf numFmtId="10" fontId="8" fillId="10" borderId="0" xfId="10" applyNumberFormat="1" applyFont="1" applyFill="1" applyBorder="1" applyAlignment="1">
      <alignment vertical="center"/>
    </xf>
    <xf numFmtId="4" fontId="8" fillId="10" borderId="0" xfId="10" applyNumberFormat="1" applyFont="1" applyFill="1" applyBorder="1" applyAlignment="1">
      <alignment vertical="center"/>
    </xf>
    <xf numFmtId="9" fontId="8" fillId="0" borderId="0" xfId="10" applyNumberFormat="1" applyFont="1" applyFill="1" applyBorder="1" applyAlignment="1">
      <alignment vertical="center"/>
    </xf>
    <xf numFmtId="4" fontId="8" fillId="4" borderId="0" xfId="10" applyNumberFormat="1" applyFont="1" applyFill="1" applyBorder="1" applyAlignment="1">
      <alignment vertical="center"/>
    </xf>
    <xf numFmtId="2" fontId="8" fillId="0" borderId="0" xfId="10" applyNumberFormat="1" applyFont="1" applyFill="1" applyBorder="1" applyAlignment="1">
      <alignment vertical="center"/>
    </xf>
    <xf numFmtId="9" fontId="8" fillId="11" borderId="0" xfId="10" applyNumberFormat="1" applyFont="1" applyFill="1" applyBorder="1" applyAlignment="1">
      <alignment vertical="center"/>
    </xf>
    <xf numFmtId="4" fontId="8" fillId="0" borderId="0" xfId="10" applyNumberFormat="1" applyFont="1" applyBorder="1" applyAlignment="1">
      <alignment vertical="center"/>
    </xf>
    <xf numFmtId="9" fontId="8" fillId="0" borderId="0" xfId="10" applyNumberFormat="1" applyFont="1" applyBorder="1" applyAlignment="1">
      <alignment vertical="center"/>
    </xf>
    <xf numFmtId="10" fontId="8" fillId="0" borderId="0" xfId="10" applyNumberFormat="1" applyFont="1" applyBorder="1" applyAlignment="1">
      <alignment vertical="center"/>
    </xf>
    <xf numFmtId="0" fontId="16" fillId="0" borderId="0" xfId="10" applyFont="1" applyBorder="1" applyAlignment="1">
      <alignment vertical="center"/>
    </xf>
    <xf numFmtId="4" fontId="16" fillId="0" borderId="0" xfId="10" applyNumberFormat="1" applyFont="1" applyFill="1" applyBorder="1" applyAlignment="1">
      <alignment vertical="center"/>
    </xf>
    <xf numFmtId="0" fontId="16" fillId="11" borderId="0" xfId="10" applyFont="1" applyFill="1" applyBorder="1" applyAlignment="1">
      <alignment vertical="center"/>
    </xf>
    <xf numFmtId="10" fontId="8" fillId="11" borderId="0" xfId="10" applyNumberFormat="1" applyFont="1" applyFill="1" applyBorder="1" applyAlignment="1">
      <alignment vertical="center"/>
    </xf>
    <xf numFmtId="9" fontId="8" fillId="4" borderId="0" xfId="10" applyNumberFormat="1" applyFont="1" applyFill="1" applyBorder="1" applyAlignment="1">
      <alignment vertical="center"/>
    </xf>
    <xf numFmtId="9" fontId="16" fillId="4" borderId="0" xfId="10" applyNumberFormat="1" applyFont="1" applyFill="1" applyBorder="1" applyAlignment="1">
      <alignment vertical="center"/>
    </xf>
    <xf numFmtId="4" fontId="16" fillId="4" borderId="0" xfId="10" applyNumberFormat="1" applyFont="1" applyFill="1" applyBorder="1" applyAlignment="1">
      <alignment vertical="center"/>
    </xf>
    <xf numFmtId="0" fontId="18" fillId="0" borderId="5" xfId="10" applyFont="1" applyFill="1" applyBorder="1" applyAlignment="1">
      <alignment vertical="center" wrapText="1"/>
    </xf>
    <xf numFmtId="0" fontId="8" fillId="0" borderId="6" xfId="10" applyFont="1" applyFill="1" applyBorder="1" applyAlignment="1">
      <alignment vertical="center"/>
    </xf>
    <xf numFmtId="164" fontId="8" fillId="0" borderId="6" xfId="14" applyFont="1" applyFill="1" applyBorder="1" applyAlignment="1">
      <alignment vertical="center"/>
    </xf>
    <xf numFmtId="0" fontId="8" fillId="0" borderId="67" xfId="10" applyFont="1" applyFill="1" applyBorder="1" applyAlignment="1">
      <alignment vertical="center"/>
    </xf>
    <xf numFmtId="0" fontId="8" fillId="0" borderId="7" xfId="10" applyFont="1" applyFill="1" applyBorder="1" applyAlignment="1">
      <alignment vertical="center" wrapText="1"/>
    </xf>
    <xf numFmtId="0" fontId="8" fillId="0" borderId="8" xfId="10" applyFont="1" applyFill="1" applyBorder="1" applyAlignment="1">
      <alignment vertical="center"/>
    </xf>
    <xf numFmtId="0" fontId="9" fillId="0" borderId="67" xfId="10" applyFont="1" applyFill="1" applyBorder="1" applyAlignment="1">
      <alignment horizontal="center" vertical="center"/>
    </xf>
    <xf numFmtId="0" fontId="9" fillId="0" borderId="8" xfId="10" applyFont="1" applyFill="1" applyBorder="1" applyAlignment="1">
      <alignment horizontal="center" vertical="center"/>
    </xf>
    <xf numFmtId="0" fontId="9" fillId="0" borderId="11" xfId="10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left" vertical="center"/>
    </xf>
    <xf numFmtId="164" fontId="9" fillId="0" borderId="0" xfId="14" applyFont="1" applyFill="1" applyBorder="1" applyAlignment="1">
      <alignment vertical="center"/>
    </xf>
    <xf numFmtId="0" fontId="9" fillId="0" borderId="8" xfId="10" applyFont="1" applyFill="1" applyBorder="1" applyAlignment="1">
      <alignment vertical="center"/>
    </xf>
    <xf numFmtId="0" fontId="9" fillId="0" borderId="7" xfId="10" applyFont="1" applyFill="1" applyBorder="1" applyAlignment="1">
      <alignment vertical="center"/>
    </xf>
    <xf numFmtId="0" fontId="8" fillId="0" borderId="7" xfId="10" applyFont="1" applyFill="1" applyBorder="1" applyAlignment="1">
      <alignment horizontal="center" vertical="center"/>
    </xf>
    <xf numFmtId="181" fontId="8" fillId="0" borderId="22" xfId="10" applyNumberFormat="1" applyFont="1" applyFill="1" applyBorder="1" applyAlignment="1">
      <alignment vertical="center"/>
    </xf>
    <xf numFmtId="0" fontId="8" fillId="0" borderId="7" xfId="10" applyFont="1" applyFill="1" applyBorder="1" applyAlignment="1">
      <alignment vertical="center"/>
    </xf>
    <xf numFmtId="10" fontId="8" fillId="0" borderId="0" xfId="119" applyNumberFormat="1" applyFont="1" applyFill="1" applyBorder="1" applyAlignment="1">
      <alignment vertical="center"/>
    </xf>
    <xf numFmtId="4" fontId="8" fillId="0" borderId="8" xfId="10" applyNumberFormat="1" applyFont="1" applyFill="1" applyBorder="1" applyAlignment="1">
      <alignment vertical="center"/>
    </xf>
    <xf numFmtId="0" fontId="9" fillId="3" borderId="22" xfId="10" applyFont="1" applyFill="1" applyBorder="1" applyAlignment="1">
      <alignment vertical="center"/>
    </xf>
    <xf numFmtId="164" fontId="8" fillId="0" borderId="22" xfId="14" applyFont="1" applyFill="1" applyBorder="1" applyAlignment="1">
      <alignment vertical="center"/>
    </xf>
    <xf numFmtId="164" fontId="9" fillId="0" borderId="22" xfId="10" applyNumberFormat="1" applyFont="1" applyFill="1" applyBorder="1" applyAlignment="1">
      <alignment vertical="center"/>
    </xf>
    <xf numFmtId="0" fontId="8" fillId="0" borderId="22" xfId="10" applyFont="1" applyFill="1" applyBorder="1" applyAlignment="1">
      <alignment vertical="center"/>
    </xf>
    <xf numFmtId="0" fontId="8" fillId="3" borderId="22" xfId="10" applyFont="1" applyFill="1" applyBorder="1" applyAlignment="1">
      <alignment vertical="center"/>
    </xf>
    <xf numFmtId="164" fontId="8" fillId="0" borderId="22" xfId="10" applyNumberFormat="1" applyFont="1" applyFill="1" applyBorder="1" applyAlignment="1">
      <alignment vertical="center"/>
    </xf>
    <xf numFmtId="0" fontId="8" fillId="10" borderId="22" xfId="10" applyFont="1" applyFill="1" applyBorder="1" applyAlignment="1">
      <alignment vertical="center"/>
    </xf>
    <xf numFmtId="0" fontId="8" fillId="4" borderId="22" xfId="10" applyFont="1" applyFill="1" applyBorder="1" applyAlignment="1">
      <alignment vertical="center"/>
    </xf>
    <xf numFmtId="0" fontId="8" fillId="11" borderId="22" xfId="10" applyFont="1" applyFill="1" applyBorder="1" applyAlignment="1">
      <alignment vertical="center"/>
    </xf>
    <xf numFmtId="0" fontId="8" fillId="0" borderId="22" xfId="10" applyFont="1" applyBorder="1" applyAlignment="1">
      <alignment vertical="center"/>
    </xf>
    <xf numFmtId="0" fontId="16" fillId="0" borderId="22" xfId="10" applyFont="1" applyBorder="1" applyAlignment="1">
      <alignment vertical="center"/>
    </xf>
    <xf numFmtId="0" fontId="16" fillId="0" borderId="22" xfId="10" applyFont="1" applyFill="1" applyBorder="1" applyAlignment="1">
      <alignment vertical="center"/>
    </xf>
    <xf numFmtId="0" fontId="16" fillId="11" borderId="22" xfId="10" applyFont="1" applyFill="1" applyBorder="1" applyAlignment="1">
      <alignment vertical="center"/>
    </xf>
    <xf numFmtId="4" fontId="8" fillId="3" borderId="22" xfId="10" applyNumberFormat="1" applyFont="1" applyFill="1" applyBorder="1" applyAlignment="1">
      <alignment vertical="center"/>
    </xf>
    <xf numFmtId="0" fontId="8" fillId="0" borderId="9" xfId="10" applyFont="1" applyFill="1" applyBorder="1" applyAlignment="1">
      <alignment horizontal="center" vertical="center"/>
    </xf>
    <xf numFmtId="10" fontId="9" fillId="3" borderId="24" xfId="10" applyNumberFormat="1" applyFont="1" applyFill="1" applyBorder="1" applyAlignment="1">
      <alignment vertical="center"/>
    </xf>
    <xf numFmtId="164" fontId="8" fillId="0" borderId="24" xfId="14" applyFont="1" applyFill="1" applyBorder="1" applyAlignment="1">
      <alignment vertical="center"/>
    </xf>
    <xf numFmtId="0" fontId="8" fillId="0" borderId="24" xfId="10" applyFont="1" applyFill="1" applyBorder="1" applyAlignment="1">
      <alignment vertical="center"/>
    </xf>
    <xf numFmtId="4" fontId="8" fillId="0" borderId="25" xfId="10" applyNumberFormat="1" applyFont="1" applyFill="1" applyBorder="1" applyAlignment="1">
      <alignment vertical="center"/>
    </xf>
    <xf numFmtId="164" fontId="16" fillId="0" borderId="1" xfId="14" applyFont="1" applyFill="1" applyBorder="1" applyAlignment="1">
      <alignment horizontal="right" vertical="center"/>
    </xf>
    <xf numFmtId="0" fontId="48" fillId="0" borderId="17" xfId="10" applyFont="1" applyFill="1" applyBorder="1" applyAlignment="1">
      <alignment horizontal="right" vertical="center" wrapText="1"/>
    </xf>
    <xf numFmtId="164" fontId="16" fillId="0" borderId="0" xfId="26" applyFont="1" applyFill="1" applyBorder="1" applyAlignment="1">
      <alignment vertical="center"/>
    </xf>
    <xf numFmtId="164" fontId="48" fillId="2" borderId="1" xfId="26" applyFont="1" applyFill="1" applyBorder="1" applyAlignment="1">
      <alignment vertical="center"/>
    </xf>
    <xf numFmtId="0" fontId="48" fillId="0" borderId="1" xfId="10" applyFont="1" applyFill="1" applyBorder="1" applyAlignment="1">
      <alignment horizontal="right" vertical="center" wrapText="1"/>
    </xf>
    <xf numFmtId="0" fontId="18" fillId="0" borderId="7" xfId="10" applyFont="1" applyFill="1" applyBorder="1" applyAlignment="1">
      <alignment vertical="center" wrapText="1"/>
    </xf>
    <xf numFmtId="10" fontId="8" fillId="0" borderId="17" xfId="10" applyNumberFormat="1" applyFont="1" applyFill="1" applyBorder="1" applyAlignment="1">
      <alignment vertical="center"/>
    </xf>
    <xf numFmtId="0" fontId="9" fillId="3" borderId="17" xfId="10" applyFont="1" applyFill="1" applyBorder="1" applyAlignment="1">
      <alignment vertical="center"/>
    </xf>
    <xf numFmtId="2" fontId="8" fillId="0" borderId="17" xfId="10" applyNumberFormat="1" applyFont="1" applyFill="1" applyBorder="1" applyAlignment="1">
      <alignment horizontal="center" vertical="center"/>
    </xf>
    <xf numFmtId="10" fontId="9" fillId="0" borderId="17" xfId="10" applyNumberFormat="1" applyFont="1" applyFill="1" applyBorder="1" applyAlignment="1">
      <alignment horizontal="center" vertical="center"/>
    </xf>
    <xf numFmtId="0" fontId="8" fillId="0" borderId="17" xfId="10" applyFont="1" applyFill="1" applyBorder="1" applyAlignment="1">
      <alignment vertical="center"/>
    </xf>
    <xf numFmtId="0" fontId="8" fillId="3" borderId="17" xfId="10" applyFont="1" applyFill="1" applyBorder="1" applyAlignment="1">
      <alignment vertical="center"/>
    </xf>
    <xf numFmtId="0" fontId="8" fillId="0" borderId="45" xfId="10" applyFont="1" applyFill="1" applyBorder="1" applyAlignment="1">
      <alignment vertical="center"/>
    </xf>
    <xf numFmtId="0" fontId="8" fillId="10" borderId="17" xfId="10" applyFont="1" applyFill="1" applyBorder="1" applyAlignment="1">
      <alignment vertical="center"/>
    </xf>
    <xf numFmtId="0" fontId="8" fillId="11" borderId="17" xfId="10" applyFont="1" applyFill="1" applyBorder="1" applyAlignment="1">
      <alignment vertical="center"/>
    </xf>
    <xf numFmtId="0" fontId="8" fillId="4" borderId="17" xfId="10" applyFont="1" applyFill="1" applyBorder="1" applyAlignment="1">
      <alignment vertical="center"/>
    </xf>
    <xf numFmtId="43" fontId="8" fillId="4" borderId="17" xfId="10" applyNumberFormat="1" applyFont="1" applyFill="1" applyBorder="1" applyAlignment="1">
      <alignment vertical="center"/>
    </xf>
    <xf numFmtId="10" fontId="9" fillId="3" borderId="17" xfId="10" applyNumberFormat="1" applyFont="1" applyFill="1" applyBorder="1" applyAlignment="1">
      <alignment vertical="center"/>
    </xf>
    <xf numFmtId="10" fontId="8" fillId="0" borderId="34" xfId="10" applyNumberFormat="1" applyFont="1" applyFill="1" applyBorder="1" applyAlignment="1">
      <alignment vertical="center"/>
    </xf>
    <xf numFmtId="0" fontId="9" fillId="0" borderId="7" xfId="10" applyFont="1" applyFill="1" applyBorder="1" applyAlignment="1"/>
    <xf numFmtId="0" fontId="9" fillId="0" borderId="8" xfId="10" applyFont="1" applyFill="1" applyBorder="1" applyAlignment="1">
      <alignment vertical="center" wrapText="1"/>
    </xf>
    <xf numFmtId="0" fontId="9" fillId="0" borderId="7" xfId="10" applyFont="1" applyFill="1" applyBorder="1" applyAlignment="1">
      <alignment horizontal="left"/>
    </xf>
    <xf numFmtId="0" fontId="8" fillId="0" borderId="7" xfId="10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center"/>
    </xf>
    <xf numFmtId="164" fontId="9" fillId="0" borderId="22" xfId="26" applyFont="1" applyFill="1" applyBorder="1" applyAlignment="1">
      <alignment vertical="center"/>
    </xf>
    <xf numFmtId="4" fontId="9" fillId="3" borderId="65" xfId="10" applyNumberFormat="1" applyFont="1" applyFill="1" applyBorder="1" applyAlignment="1">
      <alignment horizontal="center" vertical="center" wrapText="1"/>
    </xf>
    <xf numFmtId="0" fontId="9" fillId="2" borderId="21" xfId="10" applyFont="1" applyFill="1" applyBorder="1" applyAlignment="1">
      <alignment horizontal="center" vertical="center"/>
    </xf>
    <xf numFmtId="164" fontId="9" fillId="2" borderId="22" xfId="14" applyFont="1" applyFill="1" applyBorder="1" applyAlignment="1">
      <alignment vertical="center"/>
    </xf>
    <xf numFmtId="0" fontId="8" fillId="0" borderId="21" xfId="10" applyFont="1" applyFill="1" applyBorder="1" applyAlignment="1">
      <alignment horizontal="center" vertical="center"/>
    </xf>
    <xf numFmtId="0" fontId="9" fillId="0" borderId="48" xfId="10" applyFont="1" applyFill="1" applyBorder="1" applyAlignment="1">
      <alignment vertical="center" wrapText="1"/>
    </xf>
    <xf numFmtId="164" fontId="9" fillId="0" borderId="22" xfId="14" applyFont="1" applyFill="1" applyBorder="1" applyAlignment="1">
      <alignment vertical="center" wrapText="1"/>
    </xf>
    <xf numFmtId="164" fontId="8" fillId="0" borderId="8" xfId="14" applyFont="1" applyFill="1" applyBorder="1" applyAlignment="1">
      <alignment vertical="center"/>
    </xf>
    <xf numFmtId="0" fontId="8" fillId="0" borderId="21" xfId="1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vertical="center" wrapText="1"/>
    </xf>
    <xf numFmtId="0" fontId="9" fillId="0" borderId="21" xfId="10" applyFont="1" applyFill="1" applyBorder="1" applyAlignment="1">
      <alignment horizontal="center" vertical="center" wrapText="1"/>
    </xf>
    <xf numFmtId="164" fontId="9" fillId="3" borderId="22" xfId="14" applyFont="1" applyFill="1" applyBorder="1" applyAlignment="1">
      <alignment vertical="center"/>
    </xf>
    <xf numFmtId="164" fontId="8" fillId="10" borderId="22" xfId="14" applyFont="1" applyFill="1" applyBorder="1" applyAlignment="1">
      <alignment vertical="center"/>
    </xf>
    <xf numFmtId="0" fontId="8" fillId="11" borderId="21" xfId="10" applyFont="1" applyFill="1" applyBorder="1" applyAlignment="1">
      <alignment horizontal="center" vertical="center" wrapText="1"/>
    </xf>
    <xf numFmtId="164" fontId="8" fillId="11" borderId="22" xfId="14" applyFont="1" applyFill="1" applyBorder="1" applyAlignment="1">
      <alignment vertical="center"/>
    </xf>
    <xf numFmtId="0" fontId="9" fillId="4" borderId="21" xfId="10" applyFont="1" applyFill="1" applyBorder="1" applyAlignment="1">
      <alignment horizontal="center" vertical="center"/>
    </xf>
    <xf numFmtId="0" fontId="8" fillId="4" borderId="21" xfId="10" applyFont="1" applyFill="1" applyBorder="1" applyAlignment="1">
      <alignment horizontal="center" vertical="center"/>
    </xf>
    <xf numFmtId="0" fontId="8" fillId="11" borderId="21" xfId="10" applyFont="1" applyFill="1" applyBorder="1" applyAlignment="1">
      <alignment horizontal="center" vertical="center"/>
    </xf>
    <xf numFmtId="164" fontId="8" fillId="4" borderId="22" xfId="14" applyFont="1" applyFill="1" applyBorder="1" applyAlignment="1">
      <alignment vertical="center"/>
    </xf>
    <xf numFmtId="0" fontId="9" fillId="3" borderId="21" xfId="10" applyFont="1" applyFill="1" applyBorder="1" applyAlignment="1">
      <alignment horizontal="center" vertical="center"/>
    </xf>
    <xf numFmtId="0" fontId="9" fillId="11" borderId="21" xfId="10" applyFont="1" applyFill="1" applyBorder="1" applyAlignment="1">
      <alignment horizontal="center" vertical="center"/>
    </xf>
    <xf numFmtId="0" fontId="9" fillId="4" borderId="21" xfId="10" applyFont="1" applyFill="1" applyBorder="1" applyAlignment="1">
      <alignment horizontal="center" vertical="center" wrapText="1"/>
    </xf>
    <xf numFmtId="0" fontId="8" fillId="4" borderId="21" xfId="10" applyFont="1" applyFill="1" applyBorder="1" applyAlignment="1">
      <alignment horizontal="center" vertical="center" wrapText="1"/>
    </xf>
    <xf numFmtId="49" fontId="9" fillId="2" borderId="48" xfId="10" applyNumberFormat="1" applyFont="1" applyFill="1" applyBorder="1" applyAlignment="1">
      <alignment vertical="center"/>
    </xf>
    <xf numFmtId="43" fontId="9" fillId="3" borderId="22" xfId="10" applyNumberFormat="1" applyFont="1" applyFill="1" applyBorder="1" applyAlignment="1">
      <alignment vertical="center"/>
    </xf>
    <xf numFmtId="4" fontId="9" fillId="3" borderId="25" xfId="10" applyNumberFormat="1" applyFont="1" applyFill="1" applyBorder="1" applyAlignment="1">
      <alignment vertical="center"/>
    </xf>
    <xf numFmtId="164" fontId="9" fillId="11" borderId="22" xfId="14" applyFont="1" applyFill="1" applyBorder="1" applyAlignment="1">
      <alignment vertical="center" wrapText="1"/>
    </xf>
    <xf numFmtId="164" fontId="8" fillId="0" borderId="22" xfId="14" applyFont="1" applyFill="1" applyBorder="1" applyAlignment="1">
      <alignment vertical="center" wrapText="1"/>
    </xf>
    <xf numFmtId="0" fontId="8" fillId="0" borderId="17" xfId="10" applyFont="1" applyFill="1" applyBorder="1" applyAlignment="1">
      <alignment horizontal="right" vertical="center" wrapText="1"/>
    </xf>
    <xf numFmtId="0" fontId="9" fillId="0" borderId="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9" fillId="3" borderId="0" xfId="10" applyFont="1" applyFill="1" applyBorder="1" applyAlignment="1">
      <alignment horizontal="center" vertical="center"/>
    </xf>
    <xf numFmtId="0" fontId="9" fillId="3" borderId="0" xfId="10" applyFont="1" applyFill="1" applyBorder="1" applyAlignment="1">
      <alignment vertical="center"/>
    </xf>
    <xf numFmtId="0" fontId="46" fillId="0" borderId="6" xfId="10" applyFont="1" applyFill="1" applyBorder="1" applyAlignment="1">
      <alignment horizontal="center" vertical="center" wrapText="1"/>
    </xf>
    <xf numFmtId="0" fontId="46" fillId="0" borderId="0" xfId="10" applyFont="1" applyFill="1" applyBorder="1" applyAlignment="1">
      <alignment horizontal="center" vertical="center" wrapText="1"/>
    </xf>
    <xf numFmtId="164" fontId="9" fillId="5" borderId="0" xfId="26" applyFont="1" applyFill="1" applyBorder="1" applyAlignment="1">
      <alignment horizontal="center" vertical="center" wrapText="1"/>
    </xf>
    <xf numFmtId="164" fontId="9" fillId="5" borderId="8" xfId="26" applyFont="1" applyFill="1" applyBorder="1" applyAlignment="1">
      <alignment horizontal="center" vertical="center" wrapText="1"/>
    </xf>
    <xf numFmtId="0" fontId="45" fillId="0" borderId="5" xfId="10" applyFont="1" applyFill="1" applyBorder="1" applyAlignment="1">
      <alignment vertical="center" wrapText="1"/>
    </xf>
    <xf numFmtId="0" fontId="45" fillId="0" borderId="6" xfId="10" applyFont="1" applyFill="1" applyBorder="1" applyAlignment="1">
      <alignment vertical="center" wrapText="1"/>
    </xf>
    <xf numFmtId="0" fontId="45" fillId="0" borderId="67" xfId="10" applyFont="1" applyFill="1" applyBorder="1" applyAlignment="1">
      <alignment vertical="center" wrapText="1"/>
    </xf>
    <xf numFmtId="0" fontId="45" fillId="0" borderId="7" xfId="10" applyFont="1" applyFill="1" applyBorder="1" applyAlignment="1">
      <alignment vertical="center" wrapText="1"/>
    </xf>
    <xf numFmtId="0" fontId="45" fillId="0" borderId="0" xfId="10" applyFont="1" applyFill="1" applyBorder="1" applyAlignment="1">
      <alignment vertical="center" wrapText="1"/>
    </xf>
    <xf numFmtId="0" fontId="45" fillId="0" borderId="8" xfId="10" applyFont="1" applyFill="1" applyBorder="1" applyAlignment="1">
      <alignment vertical="center" wrapText="1"/>
    </xf>
    <xf numFmtId="0" fontId="45" fillId="0" borderId="9" xfId="10" applyFont="1" applyFill="1" applyBorder="1" applyAlignment="1">
      <alignment vertical="center" wrapText="1"/>
    </xf>
    <xf numFmtId="0" fontId="45" fillId="0" borderId="10" xfId="10" applyFont="1" applyFill="1" applyBorder="1" applyAlignment="1">
      <alignment vertical="center" wrapText="1"/>
    </xf>
    <xf numFmtId="0" fontId="45" fillId="0" borderId="11" xfId="10" applyFont="1" applyFill="1" applyBorder="1" applyAlignment="1">
      <alignment vertical="center" wrapText="1"/>
    </xf>
    <xf numFmtId="0" fontId="8" fillId="0" borderId="12" xfId="10" applyFont="1" applyFill="1" applyBorder="1" applyAlignment="1">
      <alignment horizontal="center" vertical="center"/>
    </xf>
    <xf numFmtId="0" fontId="8" fillId="0" borderId="56" xfId="10" applyFont="1" applyFill="1" applyBorder="1" applyAlignment="1">
      <alignment horizontal="center" vertical="center"/>
    </xf>
    <xf numFmtId="0" fontId="8" fillId="0" borderId="0" xfId="10" applyFont="1" applyFill="1" applyBorder="1" applyAlignment="1" applyProtection="1">
      <alignment horizontal="left"/>
      <protection locked="0"/>
    </xf>
    <xf numFmtId="0" fontId="8" fillId="0" borderId="0" xfId="10" applyNumberFormat="1" applyFont="1" applyFill="1" applyBorder="1" applyAlignment="1" applyProtection="1">
      <alignment horizontal="justify" vertical="justify"/>
      <protection locked="0"/>
    </xf>
    <xf numFmtId="0" fontId="8" fillId="0" borderId="0" xfId="10" applyFont="1" applyFill="1" applyBorder="1" applyAlignment="1" applyProtection="1">
      <alignment horizontal="left" vertical="center"/>
      <protection locked="0"/>
    </xf>
    <xf numFmtId="0" fontId="17" fillId="0" borderId="0" xfId="27" applyBorder="1" applyAlignment="1">
      <alignment horizontal="left" vertical="center"/>
    </xf>
    <xf numFmtId="0" fontId="9" fillId="3" borderId="10" xfId="10" applyFont="1" applyFill="1" applyBorder="1" applyAlignment="1">
      <alignment horizontal="center" vertical="center"/>
    </xf>
    <xf numFmtId="0" fontId="9" fillId="3" borderId="11" xfId="10" applyFont="1" applyFill="1" applyBorder="1" applyAlignment="1">
      <alignment horizontal="center" vertical="center"/>
    </xf>
    <xf numFmtId="164" fontId="9" fillId="3" borderId="48" xfId="26" applyFont="1" applyFill="1" applyBorder="1" applyAlignment="1">
      <alignment horizontal="right" vertical="center"/>
    </xf>
    <xf numFmtId="164" fontId="9" fillId="3" borderId="12" xfId="26" applyFont="1" applyFill="1" applyBorder="1" applyAlignment="1">
      <alignment horizontal="right" vertical="center"/>
    </xf>
    <xf numFmtId="164" fontId="9" fillId="3" borderId="17" xfId="26" applyFont="1" applyFill="1" applyBorder="1" applyAlignment="1">
      <alignment horizontal="right" vertical="center"/>
    </xf>
    <xf numFmtId="0" fontId="9" fillId="3" borderId="36" xfId="10" applyFont="1" applyFill="1" applyBorder="1" applyAlignment="1">
      <alignment horizontal="right"/>
    </xf>
    <xf numFmtId="0" fontId="9" fillId="3" borderId="63" xfId="10" applyFont="1" applyFill="1" applyBorder="1" applyAlignment="1">
      <alignment horizontal="right"/>
    </xf>
    <xf numFmtId="0" fontId="9" fillId="3" borderId="34" xfId="10" applyFont="1" applyFill="1" applyBorder="1" applyAlignment="1">
      <alignment horizontal="right"/>
    </xf>
    <xf numFmtId="164" fontId="42" fillId="9" borderId="28" xfId="45" applyNumberFormat="1" applyFont="1" applyFill="1" applyBorder="1" applyAlignment="1" applyProtection="1">
      <alignment horizontal="center" vertical="center"/>
      <protection hidden="1"/>
    </xf>
    <xf numFmtId="164" fontId="42" fillId="9" borderId="29" xfId="45" applyNumberFormat="1" applyFont="1" applyFill="1" applyBorder="1" applyAlignment="1" applyProtection="1">
      <alignment horizontal="center" vertical="center"/>
      <protection hidden="1"/>
    </xf>
    <xf numFmtId="164" fontId="42" fillId="9" borderId="28" xfId="45" applyFont="1" applyFill="1" applyBorder="1" applyAlignment="1" applyProtection="1">
      <alignment horizontal="center" vertical="center"/>
      <protection hidden="1"/>
    </xf>
    <xf numFmtId="164" fontId="42" fillId="9" borderId="29" xfId="45" applyFont="1" applyFill="1" applyBorder="1" applyAlignment="1" applyProtection="1">
      <alignment horizontal="center" vertical="center"/>
      <protection hidden="1"/>
    </xf>
    <xf numFmtId="49" fontId="37" fillId="0" borderId="18" xfId="121" applyNumberFormat="1" applyFont="1" applyFill="1" applyBorder="1" applyAlignment="1" applyProtection="1">
      <alignment horizontal="center" vertical="center"/>
      <protection hidden="1"/>
    </xf>
    <xf numFmtId="49" fontId="37" fillId="0" borderId="19" xfId="121" applyNumberFormat="1" applyFont="1" applyFill="1" applyBorder="1" applyAlignment="1" applyProtection="1">
      <alignment horizontal="center" vertical="center"/>
      <protection hidden="1"/>
    </xf>
    <xf numFmtId="49" fontId="37" fillId="0" borderId="20" xfId="121" applyNumberFormat="1" applyFont="1" applyFill="1" applyBorder="1" applyAlignment="1" applyProtection="1">
      <alignment horizontal="center" vertical="center"/>
      <protection hidden="1"/>
    </xf>
    <xf numFmtId="49" fontId="38" fillId="0" borderId="21" xfId="121" applyNumberFormat="1" applyFont="1" applyFill="1" applyBorder="1" applyAlignment="1" applyProtection="1">
      <alignment horizontal="center" vertical="center"/>
      <protection hidden="1"/>
    </xf>
    <xf numFmtId="49" fontId="38" fillId="0" borderId="1" xfId="121" applyNumberFormat="1" applyFont="1" applyFill="1" applyBorder="1" applyAlignment="1" applyProtection="1">
      <alignment horizontal="center" vertical="center"/>
      <protection hidden="1"/>
    </xf>
    <xf numFmtId="49" fontId="38" fillId="0" borderId="22" xfId="121" applyNumberFormat="1" applyFont="1" applyFill="1" applyBorder="1" applyAlignment="1" applyProtection="1">
      <alignment horizontal="center" vertical="center"/>
      <protection hidden="1"/>
    </xf>
    <xf numFmtId="49" fontId="39" fillId="0" borderId="21" xfId="121" applyNumberFormat="1" applyFont="1" applyFill="1" applyBorder="1" applyAlignment="1" applyProtection="1">
      <alignment horizontal="left" vertical="center"/>
      <protection hidden="1"/>
    </xf>
    <xf numFmtId="49" fontId="39" fillId="0" borderId="1" xfId="121" applyNumberFormat="1" applyFont="1" applyFill="1" applyBorder="1" applyAlignment="1" applyProtection="1">
      <alignment horizontal="left" vertical="center"/>
      <protection hidden="1"/>
    </xf>
    <xf numFmtId="49" fontId="39" fillId="0" borderId="22" xfId="121" applyNumberFormat="1" applyFont="1" applyFill="1" applyBorder="1" applyAlignment="1" applyProtection="1">
      <alignment horizontal="left" vertical="center"/>
      <protection hidden="1"/>
    </xf>
    <xf numFmtId="49" fontId="39" fillId="0" borderId="23" xfId="121" applyNumberFormat="1" applyFont="1" applyFill="1" applyBorder="1" applyAlignment="1" applyProtection="1">
      <alignment horizontal="left" vertical="center"/>
      <protection hidden="1"/>
    </xf>
    <xf numFmtId="49" fontId="39" fillId="0" borderId="24" xfId="121" applyNumberFormat="1" applyFont="1" applyFill="1" applyBorder="1" applyAlignment="1" applyProtection="1">
      <alignment horizontal="left" vertical="center"/>
      <protection hidden="1"/>
    </xf>
    <xf numFmtId="49" fontId="39" fillId="0" borderId="25" xfId="121" applyNumberFormat="1" applyFont="1" applyFill="1" applyBorder="1" applyAlignment="1" applyProtection="1">
      <alignment horizontal="left" vertical="center"/>
      <protection hidden="1"/>
    </xf>
    <xf numFmtId="49" fontId="9" fillId="0" borderId="26" xfId="121" applyNumberFormat="1" applyFont="1" applyBorder="1" applyAlignment="1" applyProtection="1">
      <alignment horizontal="center" vertical="center"/>
      <protection hidden="1"/>
    </xf>
    <xf numFmtId="49" fontId="9" fillId="0" borderId="32" xfId="121" applyNumberFormat="1" applyFont="1" applyBorder="1" applyAlignment="1" applyProtection="1">
      <alignment horizontal="center" vertical="center"/>
      <protection hidden="1"/>
    </xf>
    <xf numFmtId="49" fontId="9" fillId="0" borderId="27" xfId="121" applyNumberFormat="1" applyFont="1" applyBorder="1" applyAlignment="1" applyProtection="1">
      <alignment horizontal="center" vertical="center"/>
      <protection hidden="1"/>
    </xf>
    <xf numFmtId="49" fontId="9" fillId="0" borderId="33" xfId="121" applyNumberFormat="1" applyFont="1" applyBorder="1" applyAlignment="1" applyProtection="1">
      <alignment horizontal="center" vertical="center"/>
      <protection hidden="1"/>
    </xf>
    <xf numFmtId="49" fontId="9" fillId="0" borderId="28" xfId="121" applyNumberFormat="1" applyFont="1" applyBorder="1" applyAlignment="1" applyProtection="1">
      <alignment horizontal="center" vertical="center"/>
      <protection hidden="1"/>
    </xf>
    <xf numFmtId="49" fontId="9" fillId="0" borderId="29" xfId="121" applyNumberFormat="1" applyFont="1" applyBorder="1" applyAlignment="1" applyProtection="1">
      <alignment horizontal="center" vertical="center"/>
      <protection hidden="1"/>
    </xf>
    <xf numFmtId="49" fontId="9" fillId="0" borderId="30" xfId="121" applyNumberFormat="1" applyFont="1" applyBorder="1" applyAlignment="1" applyProtection="1">
      <alignment horizontal="center" vertical="center"/>
      <protection hidden="1"/>
    </xf>
    <xf numFmtId="0" fontId="9" fillId="0" borderId="31" xfId="121" applyFont="1" applyBorder="1" applyAlignment="1">
      <alignment horizontal="center" vertical="center" wrapText="1"/>
    </xf>
    <xf numFmtId="0" fontId="9" fillId="0" borderId="37" xfId="121" applyFont="1" applyBorder="1" applyAlignment="1">
      <alignment horizontal="center" vertical="center" wrapText="1"/>
    </xf>
    <xf numFmtId="0" fontId="9" fillId="0" borderId="28" xfId="121" applyFont="1" applyBorder="1" applyAlignment="1">
      <alignment horizontal="center" vertical="center" wrapText="1"/>
    </xf>
    <xf numFmtId="0" fontId="9" fillId="0" borderId="36" xfId="121" applyFont="1" applyBorder="1" applyAlignment="1">
      <alignment horizontal="center" vertical="center" wrapText="1"/>
    </xf>
    <xf numFmtId="164" fontId="42" fillId="9" borderId="63" xfId="45" applyFont="1" applyFill="1" applyBorder="1" applyAlignment="1" applyProtection="1">
      <alignment horizontal="center" vertical="center"/>
      <protection hidden="1"/>
    </xf>
    <xf numFmtId="164" fontId="42" fillId="9" borderId="62" xfId="45" applyFont="1" applyFill="1" applyBorder="1" applyAlignment="1" applyProtection="1">
      <alignment horizontal="center" vertical="center"/>
      <protection hidden="1"/>
    </xf>
    <xf numFmtId="164" fontId="43" fillId="9" borderId="5" xfId="45" applyFont="1" applyFill="1" applyBorder="1" applyAlignment="1">
      <alignment horizontal="center" vertical="center"/>
    </xf>
    <xf numFmtId="164" fontId="43" fillId="9" borderId="9" xfId="45" applyFont="1" applyFill="1" applyBorder="1" applyAlignment="1">
      <alignment horizontal="center" vertical="center"/>
    </xf>
    <xf numFmtId="10" fontId="8" fillId="9" borderId="42" xfId="11" applyNumberFormat="1" applyFont="1" applyFill="1" applyBorder="1" applyAlignment="1">
      <alignment horizontal="center" vertical="center"/>
    </xf>
    <xf numFmtId="10" fontId="8" fillId="9" borderId="64" xfId="11" applyNumberFormat="1" applyFont="1" applyFill="1" applyBorder="1" applyAlignment="1">
      <alignment horizontal="center" vertical="center"/>
    </xf>
    <xf numFmtId="164" fontId="42" fillId="9" borderId="36" xfId="121" applyNumberFormat="1" applyFont="1" applyFill="1" applyBorder="1" applyAlignment="1" applyProtection="1">
      <alignment horizontal="center" vertical="center"/>
      <protection hidden="1"/>
    </xf>
    <xf numFmtId="9" fontId="42" fillId="9" borderId="62" xfId="121" applyNumberFormat="1" applyFont="1" applyFill="1" applyBorder="1" applyAlignment="1" applyProtection="1">
      <alignment horizontal="center" vertical="center"/>
      <protection hidden="1"/>
    </xf>
    <xf numFmtId="164" fontId="42" fillId="9" borderId="36" xfId="45" applyFont="1" applyFill="1" applyBorder="1" applyAlignment="1" applyProtection="1">
      <alignment horizontal="center" vertical="center"/>
      <protection hidden="1"/>
    </xf>
  </cellXfs>
  <cellStyles count="122">
    <cellStyle name="_x000d__x000a_JournalTemplate=C:\COMFO\CTALK\JOURSTD.TPL_x000d__x000a_LbStateAddress=3 3 0 251 1 89 2 311_x000d__x000a_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 2" xfId="32"/>
    <cellStyle name="Normal" xfId="0" builtinId="0"/>
    <cellStyle name="Normal - Style1" xfId="81"/>
    <cellStyle name="Normal 10" xfId="46"/>
    <cellStyle name="Normal 11" xfId="51"/>
    <cellStyle name="Normal 12" xfId="48"/>
    <cellStyle name="Normal 13" xfId="49"/>
    <cellStyle name="Normal 14" xfId="52"/>
    <cellStyle name="Normal 15" xfId="60"/>
    <cellStyle name="Normal 16" xfId="95"/>
    <cellStyle name="Normal 17" xfId="105"/>
    <cellStyle name="Normal 18" xfId="109"/>
    <cellStyle name="Normal 19" xfId="101"/>
    <cellStyle name="Normal 2" xfId="10"/>
    <cellStyle name="Normal 2 2" xfId="17"/>
    <cellStyle name="Normal 20" xfId="103"/>
    <cellStyle name="Normal 21" xfId="106"/>
    <cellStyle name="Normal 22" xfId="99"/>
    <cellStyle name="Normal 23" xfId="97"/>
    <cellStyle name="Normal 24" xfId="98"/>
    <cellStyle name="Normal 25" xfId="111"/>
    <cellStyle name="Normal 26" xfId="115"/>
    <cellStyle name="Normal 27" xfId="113"/>
    <cellStyle name="Normal 28" xfId="112"/>
    <cellStyle name="Normal 29" xfId="107"/>
    <cellStyle name="Normal 3" xfId="18"/>
    <cellStyle name="Normal 3 2" xfId="19"/>
    <cellStyle name="Normal 3 3" xfId="27"/>
    <cellStyle name="Normal 30" xfId="96"/>
    <cellStyle name="Normal 31" xfId="110"/>
    <cellStyle name="Normal 32" xfId="100"/>
    <cellStyle name="Normal 33" xfId="104"/>
    <cellStyle name="Normal 34" xfId="114"/>
    <cellStyle name="Normal 35" xfId="108"/>
    <cellStyle name="Normal 36" xfId="102"/>
    <cellStyle name="Normal 37" xfId="120"/>
    <cellStyle name="Normal 38" xfId="121"/>
    <cellStyle name="Normal 4" xfId="20"/>
    <cellStyle name="Normal 5" xfId="23"/>
    <cellStyle name="Normal 5 2" xfId="53"/>
    <cellStyle name="Normal 6" xfId="24"/>
    <cellStyle name="Normal 6 2" xfId="42"/>
    <cellStyle name="Normal 6 2 2" xfId="54"/>
    <cellStyle name="Normal 6 3" xfId="55"/>
    <cellStyle name="Normal 7" xfId="25"/>
    <cellStyle name="Normal 7 2" xfId="39"/>
    <cellStyle name="Normal 8" xfId="40"/>
    <cellStyle name="Normal 8 2" xfId="56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19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116"/>
    <cellStyle name="Result" xfId="12"/>
    <cellStyle name="Result2" xfId="13"/>
    <cellStyle name="Sep. milhar [0]" xfId="89"/>
    <cellStyle name="Separador de m" xfId="90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" xfId="14" builtinId="3"/>
    <cellStyle name="Vírgula 10" xfId="117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7"/>
    <cellStyle name="Vírgula 7" xfId="50"/>
    <cellStyle name="Vírgula 8" xfId="58"/>
    <cellStyle name="Vírgula 9" xfId="59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93"/>
  <sheetViews>
    <sheetView showGridLines="0" tabSelected="1" zoomScale="64" zoomScaleNormal="64" zoomScaleSheetLayoutView="85" workbookViewId="0">
      <selection activeCell="AV152" sqref="AV152"/>
    </sheetView>
  </sheetViews>
  <sheetFormatPr defaultRowHeight="12.75" outlineLevelRow="1"/>
  <cols>
    <col min="1" max="1" width="1.375" style="6" customWidth="1"/>
    <col min="2" max="2" width="8.625" style="7" customWidth="1"/>
    <col min="3" max="3" width="10.375" style="7" customWidth="1"/>
    <col min="4" max="4" width="10.75" style="7" customWidth="1"/>
    <col min="5" max="5" width="65.875" style="8" customWidth="1"/>
    <col min="6" max="6" width="6.625" style="6" customWidth="1"/>
    <col min="7" max="7" width="11.125" style="46" customWidth="1"/>
    <col min="8" max="8" width="12.75" style="45" customWidth="1"/>
    <col min="9" max="9" width="16.625" style="1" customWidth="1"/>
    <col min="10" max="10" width="22.625" style="1" customWidth="1"/>
    <col min="11" max="11" width="22.25" style="1" hidden="1" customWidth="1"/>
    <col min="12" max="12" width="15.5" style="97" hidden="1" customWidth="1"/>
    <col min="13" max="13" width="12.125" style="97" hidden="1" customWidth="1"/>
    <col min="14" max="14" width="11.125" style="1" hidden="1" customWidth="1"/>
    <col min="15" max="15" width="11" style="1" hidden="1" customWidth="1"/>
    <col min="16" max="16" width="8.375" style="1" hidden="1" customWidth="1"/>
    <col min="17" max="17" width="9.875" style="1" hidden="1" customWidth="1"/>
    <col min="18" max="18" width="26" style="1" hidden="1" customWidth="1"/>
    <col min="19" max="19" width="11.875" style="5" hidden="1" customWidth="1"/>
    <col min="20" max="21" width="12.5" style="5" hidden="1" customWidth="1"/>
    <col min="22" max="22" width="12.75" style="5" hidden="1" customWidth="1"/>
    <col min="23" max="24" width="12.875" style="5" hidden="1" customWidth="1"/>
    <col min="25" max="25" width="13.125" style="5" hidden="1" customWidth="1"/>
    <col min="26" max="26" width="12.75" style="5" hidden="1" customWidth="1"/>
    <col min="27" max="27" width="9.25" style="5" hidden="1" customWidth="1"/>
    <col min="28" max="28" width="12.125" style="5" hidden="1" customWidth="1"/>
    <col min="29" max="30" width="11.5" style="5" hidden="1" customWidth="1"/>
    <col min="31" max="31" width="11.25" style="5" hidden="1" customWidth="1"/>
    <col min="32" max="32" width="12.375" style="5" hidden="1" customWidth="1"/>
    <col min="33" max="33" width="11.75" style="5" hidden="1" customWidth="1"/>
    <col min="34" max="36" width="15.125" style="5" hidden="1" customWidth="1"/>
    <col min="37" max="41" width="15.125" style="1" hidden="1" customWidth="1"/>
    <col min="42" max="43" width="12.125" style="1" hidden="1" customWidth="1"/>
    <col min="44" max="16384" width="9" style="1"/>
  </cols>
  <sheetData>
    <row r="1" spans="1:44" ht="12.75" customHeight="1">
      <c r="A1" s="258"/>
      <c r="B1" s="352" t="s">
        <v>998</v>
      </c>
      <c r="C1" s="352"/>
      <c r="D1" s="352"/>
      <c r="E1" s="352"/>
      <c r="F1" s="352"/>
      <c r="G1" s="352"/>
      <c r="H1" s="352"/>
      <c r="I1" s="352"/>
      <c r="J1" s="352"/>
      <c r="K1" s="259"/>
      <c r="L1" s="260"/>
      <c r="M1" s="260"/>
      <c r="N1" s="259"/>
      <c r="O1" s="259"/>
      <c r="P1" s="259"/>
      <c r="Q1" s="259"/>
      <c r="R1" s="261"/>
    </row>
    <row r="2" spans="1:44" ht="93" customHeight="1" thickBot="1">
      <c r="A2" s="262"/>
      <c r="B2" s="353"/>
      <c r="C2" s="353"/>
      <c r="D2" s="353"/>
      <c r="E2" s="353"/>
      <c r="F2" s="353"/>
      <c r="G2" s="353"/>
      <c r="H2" s="353"/>
      <c r="I2" s="353"/>
      <c r="J2" s="353"/>
      <c r="K2" s="5"/>
      <c r="L2" s="82"/>
      <c r="M2" s="82"/>
      <c r="N2" s="5"/>
      <c r="O2" s="5"/>
      <c r="P2" s="5"/>
      <c r="Q2" s="5"/>
      <c r="R2" s="263"/>
      <c r="AK2" s="5"/>
      <c r="AL2" s="5"/>
      <c r="AM2" s="5"/>
      <c r="AN2" s="5"/>
      <c r="AO2" s="5"/>
      <c r="AP2" s="5"/>
      <c r="AQ2" s="5"/>
      <c r="AR2" s="5"/>
    </row>
    <row r="3" spans="1:44" ht="12.75" customHeight="1">
      <c r="A3" s="300"/>
      <c r="B3" s="356"/>
      <c r="C3" s="357"/>
      <c r="D3" s="357"/>
      <c r="E3" s="357"/>
      <c r="F3" s="357"/>
      <c r="G3" s="357"/>
      <c r="H3" s="357"/>
      <c r="I3" s="357"/>
      <c r="J3" s="358"/>
      <c r="K3" s="189"/>
      <c r="L3" s="188"/>
      <c r="M3" s="188"/>
      <c r="N3" s="189"/>
      <c r="O3" s="189"/>
      <c r="P3" s="189"/>
      <c r="Q3" s="189"/>
      <c r="R3" s="264"/>
      <c r="S3" s="348"/>
      <c r="T3" s="348"/>
      <c r="U3" s="348"/>
      <c r="V3" s="348"/>
      <c r="W3" s="348"/>
      <c r="X3" s="348"/>
      <c r="Y3" s="348"/>
      <c r="Z3" s="348"/>
      <c r="AA3" s="81"/>
      <c r="AB3" s="81"/>
      <c r="AC3" s="348"/>
      <c r="AD3" s="348"/>
      <c r="AE3" s="348"/>
      <c r="AF3" s="348"/>
      <c r="AG3" s="348"/>
      <c r="AH3" s="348"/>
      <c r="AI3" s="81"/>
      <c r="AJ3" s="81"/>
      <c r="AK3" s="81"/>
      <c r="AL3" s="81"/>
      <c r="AM3" s="81"/>
      <c r="AN3" s="81"/>
      <c r="AO3" s="81"/>
      <c r="AP3" s="5"/>
      <c r="AQ3" s="5"/>
      <c r="AR3" s="5"/>
    </row>
    <row r="4" spans="1:44" ht="14.25" customHeight="1">
      <c r="A4" s="262"/>
      <c r="B4" s="359"/>
      <c r="C4" s="360"/>
      <c r="D4" s="360"/>
      <c r="E4" s="360"/>
      <c r="F4" s="360"/>
      <c r="G4" s="360"/>
      <c r="H4" s="360"/>
      <c r="I4" s="360"/>
      <c r="J4" s="361"/>
      <c r="K4" s="229"/>
      <c r="L4" s="191"/>
      <c r="M4" s="191"/>
      <c r="N4" s="4"/>
      <c r="O4" s="4"/>
      <c r="P4" s="4"/>
      <c r="Q4" s="4"/>
      <c r="R4" s="265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81"/>
      <c r="AJ4" s="81"/>
      <c r="AK4" s="81"/>
      <c r="AL4" s="81"/>
      <c r="AM4" s="81"/>
      <c r="AN4" s="81"/>
      <c r="AO4" s="81"/>
      <c r="AP4" s="5"/>
      <c r="AQ4" s="5"/>
      <c r="AR4" s="5"/>
    </row>
    <row r="5" spans="1:44" ht="15" customHeight="1" thickBot="1">
      <c r="A5" s="262"/>
      <c r="B5" s="362"/>
      <c r="C5" s="363"/>
      <c r="D5" s="363"/>
      <c r="E5" s="363"/>
      <c r="F5" s="363"/>
      <c r="G5" s="363"/>
      <c r="H5" s="363"/>
      <c r="I5" s="363"/>
      <c r="J5" s="364"/>
      <c r="K5" s="193"/>
      <c r="L5" s="192"/>
      <c r="M5" s="192"/>
      <c r="N5" s="193"/>
      <c r="O5" s="193"/>
      <c r="P5" s="193"/>
      <c r="Q5" s="193"/>
      <c r="R5" s="266"/>
      <c r="S5" s="348"/>
      <c r="T5" s="348"/>
      <c r="U5" s="348"/>
      <c r="V5" s="348"/>
      <c r="W5" s="348"/>
      <c r="X5" s="348"/>
      <c r="Y5" s="348"/>
      <c r="Z5" s="348"/>
      <c r="AA5" s="81"/>
      <c r="AB5" s="81"/>
      <c r="AC5" s="348"/>
      <c r="AD5" s="348"/>
      <c r="AE5" s="348"/>
      <c r="AF5" s="348"/>
      <c r="AG5" s="348"/>
      <c r="AH5" s="348"/>
      <c r="AI5" s="81"/>
      <c r="AJ5" s="81"/>
      <c r="AK5" s="81"/>
      <c r="AL5" s="81"/>
      <c r="AM5" s="81"/>
      <c r="AN5" s="81"/>
      <c r="AO5" s="81"/>
      <c r="AP5" s="5"/>
      <c r="AQ5" s="5"/>
      <c r="AR5" s="5"/>
    </row>
    <row r="6" spans="1:44" ht="20.100000000000001" customHeight="1">
      <c r="A6" s="267"/>
      <c r="B6" s="314" t="s">
        <v>1006</v>
      </c>
      <c r="C6" s="185"/>
      <c r="D6" s="185"/>
      <c r="E6" s="186"/>
      <c r="F6" s="186"/>
      <c r="G6" s="187"/>
      <c r="H6" s="187"/>
      <c r="I6" s="186"/>
      <c r="J6" s="315"/>
      <c r="K6" s="22"/>
      <c r="L6" s="268"/>
      <c r="M6" s="268"/>
      <c r="N6" s="22"/>
      <c r="O6" s="22"/>
      <c r="P6" s="22"/>
      <c r="Q6" s="22"/>
      <c r="R6" s="269"/>
      <c r="S6" s="348"/>
      <c r="T6" s="348"/>
      <c r="U6" s="348"/>
      <c r="V6" s="348"/>
      <c r="W6" s="349"/>
      <c r="X6" s="349"/>
      <c r="Y6" s="349"/>
      <c r="Z6" s="349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5"/>
      <c r="AQ6" s="5"/>
      <c r="AR6" s="5"/>
    </row>
    <row r="7" spans="1:44" ht="20.100000000000001" customHeight="1">
      <c r="A7" s="267"/>
      <c r="B7" s="316"/>
      <c r="C7" s="2"/>
      <c r="D7" s="2"/>
      <c r="E7" s="3"/>
      <c r="F7" s="354" t="s">
        <v>432</v>
      </c>
      <c r="G7" s="354"/>
      <c r="H7" s="354"/>
      <c r="I7" s="354"/>
      <c r="J7" s="355"/>
      <c r="K7" s="5"/>
      <c r="L7" s="82"/>
      <c r="M7" s="82"/>
      <c r="N7" s="5"/>
      <c r="O7" s="5"/>
      <c r="P7" s="5"/>
      <c r="Q7" s="5"/>
      <c r="R7" s="263"/>
      <c r="S7" s="348"/>
      <c r="T7" s="348"/>
      <c r="U7" s="348"/>
      <c r="V7" s="348"/>
      <c r="W7" s="349"/>
      <c r="X7" s="349"/>
      <c r="Y7" s="349"/>
      <c r="Z7" s="349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5"/>
      <c r="AQ7" s="5"/>
      <c r="AR7" s="5"/>
    </row>
    <row r="8" spans="1:44" ht="20.100000000000001" customHeight="1">
      <c r="A8" s="270"/>
      <c r="B8" s="267"/>
      <c r="C8" s="22"/>
      <c r="D8" s="22"/>
      <c r="E8" s="22"/>
      <c r="F8" s="22"/>
      <c r="G8" s="22"/>
      <c r="H8" s="22"/>
      <c r="I8" s="22"/>
      <c r="J8" s="269"/>
      <c r="K8" s="5" t="s">
        <v>995</v>
      </c>
      <c r="L8" s="82"/>
      <c r="M8" s="82"/>
      <c r="N8" s="5"/>
      <c r="O8" s="5"/>
      <c r="P8" s="5"/>
      <c r="Q8" s="5"/>
      <c r="R8" s="263"/>
      <c r="S8" s="4"/>
      <c r="T8" s="231"/>
      <c r="U8" s="231"/>
      <c r="V8" s="231"/>
      <c r="W8" s="22"/>
      <c r="X8" s="232"/>
      <c r="Y8" s="2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15"/>
      <c r="AQ8" s="215"/>
      <c r="AR8" s="5"/>
    </row>
    <row r="9" spans="1:44" ht="7.5" customHeight="1">
      <c r="A9" s="271"/>
      <c r="B9" s="317"/>
      <c r="C9" s="23"/>
      <c r="D9" s="23"/>
      <c r="E9" s="24"/>
      <c r="F9" s="230"/>
      <c r="G9" s="48"/>
      <c r="H9" s="47"/>
      <c r="I9" s="5"/>
      <c r="J9" s="263"/>
      <c r="K9" s="5"/>
      <c r="L9" s="82"/>
      <c r="M9" s="82"/>
      <c r="N9" s="5"/>
      <c r="O9" s="5"/>
      <c r="P9" s="5"/>
      <c r="Q9" s="5"/>
      <c r="R9" s="263"/>
      <c r="S9" s="348"/>
      <c r="T9" s="348"/>
      <c r="U9" s="348"/>
      <c r="V9" s="348"/>
      <c r="W9" s="349"/>
      <c r="X9" s="349"/>
      <c r="Y9" s="349"/>
      <c r="Z9" s="349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349"/>
      <c r="AQ9" s="81"/>
    </row>
    <row r="10" spans="1:44" ht="20.100000000000001" customHeight="1">
      <c r="A10" s="190"/>
      <c r="B10" s="318"/>
      <c r="C10" s="9"/>
      <c r="D10" s="9"/>
      <c r="E10" s="67" t="s">
        <v>997</v>
      </c>
      <c r="F10" s="9"/>
      <c r="G10" s="68"/>
      <c r="H10" s="69"/>
      <c r="I10" s="70"/>
      <c r="J10" s="319"/>
      <c r="K10" s="365"/>
      <c r="L10" s="365"/>
      <c r="M10" s="365"/>
      <c r="N10" s="365"/>
      <c r="O10" s="365"/>
      <c r="P10" s="365"/>
      <c r="Q10" s="365"/>
      <c r="R10" s="366"/>
      <c r="S10" s="348"/>
      <c r="T10" s="348"/>
      <c r="U10" s="348"/>
      <c r="V10" s="348"/>
      <c r="W10" s="349"/>
      <c r="X10" s="349"/>
      <c r="Y10" s="349"/>
      <c r="Z10" s="349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349"/>
      <c r="AQ10" s="81"/>
    </row>
    <row r="11" spans="1:44" ht="20.100000000000001" customHeight="1" thickBot="1">
      <c r="A11" s="190"/>
      <c r="B11" s="190"/>
      <c r="C11" s="229"/>
      <c r="D11" s="229"/>
      <c r="E11" s="96"/>
      <c r="F11" s="229"/>
      <c r="G11" s="65"/>
      <c r="H11" s="66"/>
      <c r="I11" s="196"/>
      <c r="J11" s="263"/>
      <c r="K11" s="301"/>
      <c r="L11" s="88"/>
      <c r="M11" s="88"/>
      <c r="N11" s="11"/>
      <c r="O11" s="11"/>
      <c r="P11" s="11"/>
      <c r="Q11" s="11"/>
      <c r="R11" s="272">
        <f>T13+R13+V13+X13+Z13+AB13+AD13+AP13+AH13</f>
        <v>31132.862100000002</v>
      </c>
      <c r="S11" s="4"/>
      <c r="T11" s="4"/>
      <c r="U11" s="233"/>
      <c r="V11" s="233"/>
      <c r="X11" s="234"/>
      <c r="AK11" s="5"/>
      <c r="AL11" s="5"/>
      <c r="AM11" s="5"/>
      <c r="AN11" s="5"/>
      <c r="AO11" s="5"/>
      <c r="AP11" s="5"/>
      <c r="AQ11" s="5"/>
    </row>
    <row r="12" spans="1:44" ht="26.25" thickBot="1">
      <c r="A12" s="273"/>
      <c r="B12" s="89" t="s">
        <v>74</v>
      </c>
      <c r="C12" s="90" t="s">
        <v>75</v>
      </c>
      <c r="D12" s="91" t="s">
        <v>76</v>
      </c>
      <c r="E12" s="91" t="s">
        <v>77</v>
      </c>
      <c r="F12" s="91" t="s">
        <v>78</v>
      </c>
      <c r="G12" s="92" t="s">
        <v>79</v>
      </c>
      <c r="H12" s="93" t="s">
        <v>867</v>
      </c>
      <c r="I12" s="93" t="s">
        <v>868</v>
      </c>
      <c r="J12" s="320" t="s">
        <v>80</v>
      </c>
      <c r="K12" s="371" t="s">
        <v>993</v>
      </c>
      <c r="L12" s="371"/>
      <c r="M12" s="371"/>
      <c r="N12" s="371"/>
      <c r="O12" s="371"/>
      <c r="P12" s="371"/>
      <c r="Q12" s="371"/>
      <c r="R12" s="372"/>
      <c r="S12" s="350"/>
      <c r="T12" s="350"/>
      <c r="U12" s="350"/>
      <c r="V12" s="350"/>
      <c r="W12" s="350"/>
      <c r="X12" s="350"/>
      <c r="Y12" s="351"/>
      <c r="Z12" s="351"/>
      <c r="AA12" s="350"/>
      <c r="AB12" s="350"/>
      <c r="AC12" s="350"/>
      <c r="AD12" s="350"/>
      <c r="AE12" s="350"/>
      <c r="AF12" s="350"/>
      <c r="AG12" s="350"/>
      <c r="AH12" s="350"/>
      <c r="AI12" s="216"/>
      <c r="AJ12" s="216"/>
      <c r="AK12" s="216"/>
      <c r="AL12" s="216"/>
      <c r="AM12" s="216"/>
      <c r="AN12" s="216"/>
      <c r="AO12" s="216"/>
      <c r="AP12" s="216"/>
      <c r="AQ12" s="216"/>
    </row>
    <row r="13" spans="1:44" ht="15.75" customHeight="1">
      <c r="A13" s="271"/>
      <c r="B13" s="271"/>
      <c r="C13" s="230"/>
      <c r="D13" s="230"/>
      <c r="E13" s="24"/>
      <c r="F13" s="230"/>
      <c r="G13" s="48"/>
      <c r="H13" s="47"/>
      <c r="I13" s="5"/>
      <c r="J13" s="263"/>
      <c r="K13" s="235">
        <f>K542</f>
        <v>0</v>
      </c>
      <c r="L13" s="82"/>
      <c r="M13" s="274">
        <v>0.27700000000000002</v>
      </c>
      <c r="N13" s="5"/>
      <c r="O13" s="5"/>
      <c r="P13" s="5"/>
      <c r="Q13" s="5"/>
      <c r="R13" s="275">
        <f>R542</f>
        <v>31132.862100000002</v>
      </c>
      <c r="S13" s="235"/>
      <c r="T13" s="217"/>
      <c r="U13" s="235"/>
      <c r="V13" s="217"/>
      <c r="W13" s="235"/>
      <c r="X13" s="217"/>
      <c r="Y13" s="235"/>
      <c r="Z13" s="217"/>
      <c r="AA13" s="235"/>
      <c r="AB13" s="217"/>
      <c r="AC13" s="235"/>
      <c r="AD13" s="217"/>
      <c r="AE13" s="235"/>
      <c r="AF13" s="217"/>
      <c r="AG13" s="235"/>
      <c r="AH13" s="217"/>
      <c r="AI13" s="217"/>
      <c r="AJ13" s="217"/>
      <c r="AK13" s="217"/>
      <c r="AL13" s="217"/>
      <c r="AM13" s="217"/>
      <c r="AN13" s="217"/>
      <c r="AO13" s="235"/>
      <c r="AP13" s="217"/>
      <c r="AQ13" s="217"/>
    </row>
    <row r="14" spans="1:44" ht="30" hidden="1" customHeight="1">
      <c r="A14" s="271"/>
      <c r="B14" s="321">
        <v>1</v>
      </c>
      <c r="C14" s="41"/>
      <c r="D14" s="41"/>
      <c r="E14" s="18" t="s">
        <v>103</v>
      </c>
      <c r="F14" s="18"/>
      <c r="G14" s="62"/>
      <c r="H14" s="52"/>
      <c r="I14" s="18"/>
      <c r="J14" s="322"/>
      <c r="K14" s="302"/>
      <c r="L14" s="194"/>
      <c r="M14" s="194">
        <f>+O541</f>
        <v>0.88500000000000001</v>
      </c>
      <c r="N14" s="35"/>
      <c r="O14" s="35"/>
      <c r="P14" s="35"/>
      <c r="Q14" s="35"/>
      <c r="R14" s="276" t="s">
        <v>994</v>
      </c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7"/>
      <c r="AI14" s="237"/>
      <c r="AJ14" s="237"/>
      <c r="AK14" s="237"/>
      <c r="AL14" s="237"/>
      <c r="AM14" s="236"/>
      <c r="AN14" s="236"/>
      <c r="AO14" s="236"/>
      <c r="AP14" s="218"/>
      <c r="AQ14" s="218"/>
    </row>
    <row r="15" spans="1:44" ht="20.100000000000001" hidden="1" customHeight="1" outlineLevel="1">
      <c r="A15" s="271"/>
      <c r="B15" s="323"/>
      <c r="C15" s="79"/>
      <c r="D15" s="42"/>
      <c r="E15" s="13"/>
      <c r="F15" s="79"/>
      <c r="G15" s="71"/>
      <c r="H15" s="71"/>
      <c r="I15" s="88"/>
      <c r="J15" s="277"/>
      <c r="K15" s="303">
        <v>100</v>
      </c>
      <c r="L15" s="88">
        <v>255</v>
      </c>
      <c r="M15" s="88">
        <f t="shared" ref="M15:M38" si="0">ROUND(L15*$M$14,2)</f>
        <v>225.68</v>
      </c>
      <c r="N15" s="11"/>
      <c r="O15" s="11"/>
      <c r="P15" s="11"/>
      <c r="Q15" s="11"/>
      <c r="R15" s="277">
        <f t="shared" ref="R15:R23" si="1">J15</f>
        <v>0</v>
      </c>
      <c r="S15" s="82"/>
      <c r="T15" s="82"/>
      <c r="U15" s="82"/>
      <c r="V15" s="82"/>
      <c r="AH15" s="217"/>
      <c r="AI15" s="217"/>
      <c r="AJ15" s="217"/>
      <c r="AK15" s="217"/>
      <c r="AL15" s="217"/>
      <c r="AM15" s="5"/>
      <c r="AN15" s="5"/>
      <c r="AO15" s="5"/>
      <c r="AP15" s="5"/>
      <c r="AQ15" s="5"/>
    </row>
    <row r="16" spans="1:44" ht="20.100000000000001" hidden="1" customHeight="1" outlineLevel="1">
      <c r="A16" s="271"/>
      <c r="B16" s="323"/>
      <c r="C16" s="43"/>
      <c r="D16" s="19"/>
      <c r="E16" s="11"/>
      <c r="F16" s="79"/>
      <c r="G16" s="71"/>
      <c r="H16" s="71"/>
      <c r="I16" s="88"/>
      <c r="J16" s="277"/>
      <c r="K16" s="303">
        <v>100</v>
      </c>
      <c r="L16" s="88">
        <v>293.20999999999998</v>
      </c>
      <c r="M16" s="88">
        <f t="shared" si="0"/>
        <v>259.49</v>
      </c>
      <c r="N16" s="11"/>
      <c r="O16" s="11"/>
      <c r="P16" s="11"/>
      <c r="Q16" s="11"/>
      <c r="R16" s="277">
        <f t="shared" si="1"/>
        <v>0</v>
      </c>
      <c r="S16" s="82"/>
      <c r="T16" s="82"/>
      <c r="U16" s="82"/>
      <c r="V16" s="82"/>
      <c r="AH16" s="217"/>
      <c r="AI16" s="217"/>
      <c r="AJ16" s="217"/>
      <c r="AK16" s="217"/>
      <c r="AL16" s="217"/>
      <c r="AM16" s="5"/>
      <c r="AN16" s="5"/>
      <c r="AO16" s="5"/>
      <c r="AP16" s="5"/>
      <c r="AQ16" s="5"/>
    </row>
    <row r="17" spans="1:43" ht="20.100000000000001" hidden="1" customHeight="1" outlineLevel="1">
      <c r="A17" s="271"/>
      <c r="B17" s="323"/>
      <c r="C17" s="79"/>
      <c r="D17" s="42"/>
      <c r="E17" s="13"/>
      <c r="F17" s="79"/>
      <c r="G17" s="71"/>
      <c r="H17" s="71"/>
      <c r="I17" s="88"/>
      <c r="J17" s="277"/>
      <c r="K17" s="303">
        <v>100</v>
      </c>
      <c r="L17" s="88">
        <v>1213</v>
      </c>
      <c r="M17" s="88">
        <f t="shared" si="0"/>
        <v>1073.51</v>
      </c>
      <c r="N17" s="11"/>
      <c r="O17" s="11"/>
      <c r="P17" s="11"/>
      <c r="Q17" s="11"/>
      <c r="R17" s="277">
        <f t="shared" si="1"/>
        <v>0</v>
      </c>
      <c r="S17" s="82"/>
      <c r="T17" s="82"/>
      <c r="U17" s="82"/>
      <c r="V17" s="82"/>
      <c r="AH17" s="217"/>
      <c r="AI17" s="217"/>
      <c r="AJ17" s="217"/>
      <c r="AK17" s="217"/>
      <c r="AL17" s="217"/>
      <c r="AM17" s="5"/>
      <c r="AN17" s="5"/>
      <c r="AO17" s="5"/>
      <c r="AP17" s="5"/>
      <c r="AQ17" s="5"/>
    </row>
    <row r="18" spans="1:43" ht="20.100000000000001" hidden="1" customHeight="1" outlineLevel="1">
      <c r="A18" s="271"/>
      <c r="B18" s="323"/>
      <c r="C18" s="43"/>
      <c r="D18" s="19"/>
      <c r="E18" s="34"/>
      <c r="F18" s="19"/>
      <c r="G18" s="71"/>
      <c r="H18" s="71"/>
      <c r="I18" s="88"/>
      <c r="J18" s="277"/>
      <c r="K18" s="303">
        <v>100</v>
      </c>
      <c r="L18" s="88">
        <v>744</v>
      </c>
      <c r="M18" s="88">
        <f t="shared" si="0"/>
        <v>658.44</v>
      </c>
      <c r="N18" s="11"/>
      <c r="O18" s="11"/>
      <c r="P18" s="11"/>
      <c r="Q18" s="11"/>
      <c r="R18" s="277">
        <f t="shared" si="1"/>
        <v>0</v>
      </c>
      <c r="S18" s="82"/>
      <c r="T18" s="82"/>
      <c r="U18" s="82"/>
      <c r="V18" s="82"/>
      <c r="AH18" s="217"/>
      <c r="AI18" s="217"/>
      <c r="AJ18" s="217"/>
      <c r="AK18" s="217"/>
      <c r="AL18" s="217"/>
      <c r="AM18" s="5"/>
      <c r="AN18" s="5"/>
      <c r="AO18" s="5"/>
      <c r="AP18" s="5"/>
      <c r="AQ18" s="5"/>
    </row>
    <row r="19" spans="1:43" ht="31.5" hidden="1" customHeight="1" outlineLevel="1">
      <c r="A19" s="271"/>
      <c r="B19" s="323"/>
      <c r="C19" s="79"/>
      <c r="D19" s="42"/>
      <c r="E19" s="78"/>
      <c r="F19" s="79"/>
      <c r="G19" s="71"/>
      <c r="H19" s="71"/>
      <c r="I19" s="88"/>
      <c r="J19" s="277"/>
      <c r="K19" s="303">
        <v>100</v>
      </c>
      <c r="L19" s="88">
        <v>250</v>
      </c>
      <c r="M19" s="88">
        <f t="shared" si="0"/>
        <v>221.25</v>
      </c>
      <c r="N19" s="11"/>
      <c r="O19" s="11"/>
      <c r="P19" s="11"/>
      <c r="Q19" s="11"/>
      <c r="R19" s="277">
        <f t="shared" si="1"/>
        <v>0</v>
      </c>
      <c r="S19" s="82"/>
      <c r="T19" s="82"/>
      <c r="U19" s="82"/>
      <c r="V19" s="82"/>
      <c r="AH19" s="217"/>
      <c r="AI19" s="217"/>
      <c r="AJ19" s="217"/>
      <c r="AK19" s="217"/>
      <c r="AL19" s="217"/>
      <c r="AM19" s="5"/>
      <c r="AN19" s="5"/>
      <c r="AO19" s="5"/>
      <c r="AP19" s="5"/>
      <c r="AQ19" s="5"/>
    </row>
    <row r="20" spans="1:43" ht="20.100000000000001" hidden="1" customHeight="1" outlineLevel="1">
      <c r="A20" s="271"/>
      <c r="B20" s="323"/>
      <c r="C20" s="79"/>
      <c r="D20" s="42"/>
      <c r="E20" s="13"/>
      <c r="F20" s="79"/>
      <c r="G20" s="71"/>
      <c r="H20" s="71"/>
      <c r="I20" s="88"/>
      <c r="J20" s="277"/>
      <c r="K20" s="303">
        <v>100</v>
      </c>
      <c r="L20" s="88">
        <v>3</v>
      </c>
      <c r="M20" s="88">
        <f t="shared" si="0"/>
        <v>2.66</v>
      </c>
      <c r="N20" s="11"/>
      <c r="O20" s="11"/>
      <c r="P20" s="11"/>
      <c r="Q20" s="11"/>
      <c r="R20" s="277">
        <f t="shared" si="1"/>
        <v>0</v>
      </c>
      <c r="S20" s="82"/>
      <c r="T20" s="82"/>
      <c r="U20" s="82"/>
      <c r="V20" s="82"/>
      <c r="AH20" s="217"/>
      <c r="AI20" s="217"/>
      <c r="AJ20" s="217"/>
      <c r="AK20" s="217"/>
      <c r="AL20" s="217"/>
      <c r="AM20" s="5"/>
      <c r="AN20" s="5"/>
      <c r="AO20" s="5"/>
      <c r="AP20" s="5"/>
      <c r="AQ20" s="5"/>
    </row>
    <row r="21" spans="1:43" ht="20.100000000000001" hidden="1" customHeight="1" outlineLevel="1">
      <c r="A21" s="271"/>
      <c r="B21" s="323"/>
      <c r="C21" s="79"/>
      <c r="D21" s="79"/>
      <c r="E21" s="13"/>
      <c r="F21" s="79"/>
      <c r="G21" s="71"/>
      <c r="H21" s="71"/>
      <c r="I21" s="88"/>
      <c r="J21" s="277"/>
      <c r="K21" s="303">
        <v>100</v>
      </c>
      <c r="L21" s="88">
        <v>42</v>
      </c>
      <c r="M21" s="88">
        <f t="shared" si="0"/>
        <v>37.17</v>
      </c>
      <c r="N21" s="11"/>
      <c r="O21" s="11"/>
      <c r="P21" s="11"/>
      <c r="Q21" s="11"/>
      <c r="R21" s="277">
        <f t="shared" si="1"/>
        <v>0</v>
      </c>
      <c r="S21" s="82"/>
      <c r="T21" s="82"/>
      <c r="U21" s="82"/>
      <c r="V21" s="82"/>
      <c r="AH21" s="217"/>
      <c r="AI21" s="217"/>
      <c r="AJ21" s="217"/>
      <c r="AK21" s="217"/>
      <c r="AL21" s="217"/>
      <c r="AM21" s="5"/>
      <c r="AN21" s="5"/>
      <c r="AO21" s="5"/>
      <c r="AP21" s="5"/>
      <c r="AQ21" s="5"/>
    </row>
    <row r="22" spans="1:43" ht="20.100000000000001" hidden="1" customHeight="1" outlineLevel="1">
      <c r="A22" s="271"/>
      <c r="B22" s="323"/>
      <c r="C22" s="79"/>
      <c r="D22" s="79"/>
      <c r="E22" s="13"/>
      <c r="F22" s="79"/>
      <c r="G22" s="71"/>
      <c r="H22" s="71"/>
      <c r="I22" s="88"/>
      <c r="J22" s="277"/>
      <c r="K22" s="303">
        <v>100</v>
      </c>
      <c r="L22" s="88">
        <v>38.5</v>
      </c>
      <c r="M22" s="88">
        <f t="shared" si="0"/>
        <v>34.07</v>
      </c>
      <c r="N22" s="11"/>
      <c r="O22" s="11"/>
      <c r="P22" s="11"/>
      <c r="Q22" s="11"/>
      <c r="R22" s="277">
        <f t="shared" si="1"/>
        <v>0</v>
      </c>
      <c r="S22" s="82"/>
      <c r="T22" s="82"/>
      <c r="U22" s="82"/>
      <c r="V22" s="82"/>
      <c r="AH22" s="217"/>
      <c r="AI22" s="217"/>
      <c r="AJ22" s="217"/>
      <c r="AK22" s="217"/>
      <c r="AL22" s="217"/>
      <c r="AM22" s="5"/>
      <c r="AN22" s="5"/>
      <c r="AO22" s="5"/>
      <c r="AP22" s="5"/>
      <c r="AQ22" s="5"/>
    </row>
    <row r="23" spans="1:43" ht="20.100000000000001" hidden="1" customHeight="1" outlineLevel="1">
      <c r="A23" s="271"/>
      <c r="B23" s="324"/>
      <c r="C23" s="84"/>
      <c r="D23" s="84"/>
      <c r="E23" s="84"/>
      <c r="F23" s="84"/>
      <c r="G23" s="84"/>
      <c r="H23" s="85"/>
      <c r="I23" s="85"/>
      <c r="J23" s="345"/>
      <c r="K23" s="304">
        <f>I23</f>
        <v>0</v>
      </c>
      <c r="L23" s="88"/>
      <c r="M23" s="88">
        <f t="shared" si="0"/>
        <v>0</v>
      </c>
      <c r="N23" s="11"/>
      <c r="O23" s="11"/>
      <c r="P23" s="11"/>
      <c r="Q23" s="11"/>
      <c r="R23" s="278">
        <f t="shared" si="1"/>
        <v>0</v>
      </c>
      <c r="S23" s="238"/>
      <c r="T23" s="238"/>
      <c r="U23" s="238"/>
      <c r="V23" s="238"/>
      <c r="AH23" s="217"/>
      <c r="AI23" s="217"/>
      <c r="AJ23" s="217"/>
      <c r="AK23" s="217"/>
      <c r="AL23" s="217"/>
      <c r="AM23" s="5"/>
      <c r="AN23" s="5"/>
      <c r="AO23" s="5"/>
      <c r="AP23" s="5"/>
      <c r="AQ23" s="5"/>
    </row>
    <row r="24" spans="1:43" ht="20.100000000000001" hidden="1" customHeight="1" collapsed="1">
      <c r="A24" s="271"/>
      <c r="B24" s="271"/>
      <c r="C24" s="230"/>
      <c r="D24" s="230"/>
      <c r="E24" s="24"/>
      <c r="F24" s="230"/>
      <c r="G24" s="48"/>
      <c r="H24" s="47"/>
      <c r="I24" s="5"/>
      <c r="J24" s="326"/>
      <c r="K24" s="305"/>
      <c r="L24" s="88"/>
      <c r="M24" s="88">
        <f t="shared" si="0"/>
        <v>0</v>
      </c>
      <c r="N24" s="11"/>
      <c r="O24" s="11"/>
      <c r="P24" s="11"/>
      <c r="Q24" s="11"/>
      <c r="R24" s="279"/>
      <c r="AH24" s="217"/>
      <c r="AI24" s="217"/>
      <c r="AJ24" s="217"/>
      <c r="AK24" s="217"/>
      <c r="AL24" s="217"/>
      <c r="AM24" s="5"/>
      <c r="AN24" s="5"/>
      <c r="AO24" s="5"/>
      <c r="AP24" s="5"/>
      <c r="AQ24" s="5"/>
    </row>
    <row r="25" spans="1:43" ht="20.100000000000001" customHeight="1">
      <c r="A25" s="271"/>
      <c r="B25" s="321">
        <v>2</v>
      </c>
      <c r="C25" s="41"/>
      <c r="D25" s="41"/>
      <c r="E25" s="18" t="s">
        <v>214</v>
      </c>
      <c r="F25" s="18"/>
      <c r="G25" s="62"/>
      <c r="H25" s="52"/>
      <c r="I25" s="18"/>
      <c r="J25" s="322"/>
      <c r="K25" s="306"/>
      <c r="L25" s="184"/>
      <c r="M25" s="184">
        <f t="shared" si="0"/>
        <v>0</v>
      </c>
      <c r="N25" s="36"/>
      <c r="O25" s="36"/>
      <c r="P25" s="36"/>
      <c r="Q25" s="36"/>
      <c r="R25" s="280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23"/>
      <c r="AI25" s="223"/>
      <c r="AJ25" s="223"/>
      <c r="AK25" s="223"/>
      <c r="AL25" s="223"/>
      <c r="AM25" s="218"/>
      <c r="AN25" s="218"/>
      <c r="AO25" s="218"/>
      <c r="AP25" s="218"/>
      <c r="AQ25" s="218"/>
    </row>
    <row r="26" spans="1:43" ht="30" hidden="1" customHeight="1" outlineLevel="1">
      <c r="A26" s="271"/>
      <c r="B26" s="327" t="s">
        <v>82</v>
      </c>
      <c r="C26" s="12">
        <v>79488</v>
      </c>
      <c r="D26" s="12" t="s">
        <v>85</v>
      </c>
      <c r="E26" s="78" t="s">
        <v>90</v>
      </c>
      <c r="F26" s="12" t="s">
        <v>83</v>
      </c>
      <c r="G26" s="71">
        <v>172.35</v>
      </c>
      <c r="H26" s="71">
        <f t="shared" ref="H26" si="2">+M26</f>
        <v>5.57</v>
      </c>
      <c r="I26" s="88">
        <f>ROUND((H26*$M$13)+H26,2)</f>
        <v>7.11</v>
      </c>
      <c r="J26" s="277">
        <f t="shared" ref="J26:J29" si="3">+I26*G26</f>
        <v>1225.4085</v>
      </c>
      <c r="K26" s="303">
        <v>100</v>
      </c>
      <c r="L26" s="88">
        <v>6.29</v>
      </c>
      <c r="M26" s="88">
        <f t="shared" si="0"/>
        <v>5.57</v>
      </c>
      <c r="N26" s="11"/>
      <c r="O26" s="11"/>
      <c r="P26" s="11"/>
      <c r="Q26" s="11"/>
      <c r="R26" s="281">
        <f>J26</f>
        <v>1225.4085</v>
      </c>
      <c r="S26" s="239"/>
      <c r="T26" s="239"/>
      <c r="U26" s="239"/>
      <c r="V26" s="239"/>
      <c r="AH26" s="217"/>
      <c r="AI26" s="217"/>
      <c r="AJ26" s="217"/>
      <c r="AK26" s="217"/>
      <c r="AL26" s="217"/>
      <c r="AM26" s="5"/>
      <c r="AN26" s="5"/>
      <c r="AO26" s="5"/>
      <c r="AP26" s="5"/>
      <c r="AQ26" s="5"/>
    </row>
    <row r="27" spans="1:43" ht="20.100000000000001" customHeight="1" outlineLevel="1">
      <c r="A27" s="271"/>
      <c r="B27" s="327" t="s">
        <v>105</v>
      </c>
      <c r="C27" s="12">
        <v>93358</v>
      </c>
      <c r="D27" s="12" t="s">
        <v>85</v>
      </c>
      <c r="E27" s="78" t="s">
        <v>91</v>
      </c>
      <c r="F27" s="12" t="s">
        <v>83</v>
      </c>
      <c r="G27" s="71">
        <v>3.84</v>
      </c>
      <c r="H27" s="71">
        <v>82.95</v>
      </c>
      <c r="I27" s="88">
        <f>ROUND((H27*$M$13)+H27,2)</f>
        <v>105.93</v>
      </c>
      <c r="J27" s="277">
        <f t="shared" si="3"/>
        <v>406.77120000000002</v>
      </c>
      <c r="K27" s="303">
        <v>100</v>
      </c>
      <c r="L27" s="88">
        <v>25.12</v>
      </c>
      <c r="M27" s="88">
        <f t="shared" si="0"/>
        <v>22.23</v>
      </c>
      <c r="N27" s="11"/>
      <c r="O27" s="11"/>
      <c r="P27" s="11"/>
      <c r="Q27" s="11"/>
      <c r="R27" s="281">
        <f>J27</f>
        <v>406.77120000000002</v>
      </c>
      <c r="S27" s="239"/>
      <c r="T27" s="239"/>
      <c r="U27" s="239"/>
      <c r="V27" s="239"/>
      <c r="AH27" s="217"/>
      <c r="AI27" s="217"/>
      <c r="AJ27" s="217"/>
      <c r="AK27" s="217"/>
      <c r="AL27" s="217"/>
      <c r="AM27" s="5"/>
      <c r="AN27" s="5"/>
      <c r="AO27" s="5"/>
      <c r="AP27" s="5"/>
      <c r="AQ27" s="5"/>
    </row>
    <row r="28" spans="1:43" ht="20.100000000000001" customHeight="1" outlineLevel="1">
      <c r="A28" s="271"/>
      <c r="B28" s="327" t="s">
        <v>106</v>
      </c>
      <c r="C28" s="12">
        <v>100576</v>
      </c>
      <c r="D28" s="12" t="s">
        <v>85</v>
      </c>
      <c r="E28" s="78" t="s">
        <v>92</v>
      </c>
      <c r="F28" s="12" t="s">
        <v>86</v>
      </c>
      <c r="G28" s="71">
        <v>3.24</v>
      </c>
      <c r="H28" s="71">
        <v>1.87</v>
      </c>
      <c r="I28" s="88">
        <f>ROUND((H28*$M$13)+H28,2)</f>
        <v>2.39</v>
      </c>
      <c r="J28" s="277">
        <f t="shared" si="3"/>
        <v>7.7436000000000007</v>
      </c>
      <c r="K28" s="303">
        <v>100</v>
      </c>
      <c r="L28" s="88">
        <v>11.58</v>
      </c>
      <c r="M28" s="88">
        <f t="shared" si="0"/>
        <v>10.25</v>
      </c>
      <c r="N28" s="11"/>
      <c r="O28" s="11"/>
      <c r="P28" s="11"/>
      <c r="Q28" s="11"/>
      <c r="R28" s="281">
        <f>J28</f>
        <v>7.7436000000000007</v>
      </c>
      <c r="S28" s="239"/>
      <c r="T28" s="239"/>
      <c r="U28" s="239"/>
      <c r="V28" s="239"/>
      <c r="AH28" s="217"/>
      <c r="AI28" s="217"/>
      <c r="AJ28" s="217"/>
      <c r="AK28" s="217"/>
      <c r="AL28" s="217"/>
      <c r="AM28" s="5"/>
      <c r="AN28" s="5"/>
      <c r="AO28" s="5"/>
      <c r="AP28" s="5"/>
      <c r="AQ28" s="5"/>
    </row>
    <row r="29" spans="1:43" ht="20.100000000000001" customHeight="1" outlineLevel="1">
      <c r="A29" s="271"/>
      <c r="B29" s="327" t="s">
        <v>107</v>
      </c>
      <c r="C29" s="12">
        <v>93382</v>
      </c>
      <c r="D29" s="12" t="s">
        <v>85</v>
      </c>
      <c r="E29" s="78" t="s">
        <v>93</v>
      </c>
      <c r="F29" s="12" t="s">
        <v>83</v>
      </c>
      <c r="G29" s="71">
        <v>1.54</v>
      </c>
      <c r="H29" s="71">
        <v>31.47</v>
      </c>
      <c r="I29" s="88">
        <f>ROUND((H29*$M$13)+H29,2)</f>
        <v>40.19</v>
      </c>
      <c r="J29" s="277">
        <f t="shared" si="3"/>
        <v>61.892599999999995</v>
      </c>
      <c r="K29" s="303">
        <v>100</v>
      </c>
      <c r="L29" s="88">
        <v>1.7</v>
      </c>
      <c r="M29" s="88">
        <f t="shared" si="0"/>
        <v>1.5</v>
      </c>
      <c r="N29" s="11"/>
      <c r="O29" s="11"/>
      <c r="P29" s="11"/>
      <c r="Q29" s="11"/>
      <c r="R29" s="281">
        <f>J29</f>
        <v>61.892599999999995</v>
      </c>
      <c r="S29" s="239"/>
      <c r="T29" s="239"/>
      <c r="U29" s="239"/>
      <c r="V29" s="239"/>
      <c r="AH29" s="217"/>
      <c r="AI29" s="217"/>
      <c r="AJ29" s="217"/>
      <c r="AK29" s="217"/>
      <c r="AL29" s="217"/>
      <c r="AM29" s="5"/>
      <c r="AN29" s="5"/>
      <c r="AO29" s="5"/>
      <c r="AP29" s="5"/>
      <c r="AQ29" s="5"/>
    </row>
    <row r="30" spans="1:43" ht="20.100000000000001" hidden="1" customHeight="1" outlineLevel="1">
      <c r="A30" s="271"/>
      <c r="B30" s="327"/>
      <c r="C30" s="12"/>
      <c r="D30" s="12"/>
      <c r="E30" s="16" t="s">
        <v>591</v>
      </c>
      <c r="F30" s="12"/>
      <c r="G30" s="71">
        <v>0</v>
      </c>
      <c r="H30" s="295"/>
      <c r="I30" s="88"/>
      <c r="J30" s="277"/>
      <c r="K30" s="303"/>
      <c r="L30" s="88"/>
      <c r="M30" s="88">
        <f t="shared" si="0"/>
        <v>0</v>
      </c>
      <c r="N30" s="11"/>
      <c r="O30" s="11"/>
      <c r="P30" s="11"/>
      <c r="Q30" s="11"/>
      <c r="R30" s="279"/>
      <c r="AH30" s="217"/>
      <c r="AI30" s="217"/>
      <c r="AJ30" s="217"/>
      <c r="AK30" s="217"/>
      <c r="AL30" s="217"/>
      <c r="AM30" s="5"/>
      <c r="AN30" s="5"/>
      <c r="AO30" s="5"/>
      <c r="AP30" s="5"/>
      <c r="AQ30" s="5"/>
    </row>
    <row r="31" spans="1:43" ht="20.100000000000001" hidden="1" customHeight="1" outlineLevel="1">
      <c r="A31" s="271"/>
      <c r="B31" s="327" t="s">
        <v>224</v>
      </c>
      <c r="C31" s="12" t="s">
        <v>411</v>
      </c>
      <c r="D31" s="12" t="s">
        <v>85</v>
      </c>
      <c r="E31" s="78" t="s">
        <v>91</v>
      </c>
      <c r="F31" s="12" t="s">
        <v>83</v>
      </c>
      <c r="G31" s="71">
        <v>15.62</v>
      </c>
      <c r="H31" s="295">
        <f t="shared" ref="H31:H33" si="4">+M31</f>
        <v>22.23</v>
      </c>
      <c r="I31" s="88">
        <f>ROUND((H31*$M$13)+H31,2)</f>
        <v>28.39</v>
      </c>
      <c r="J31" s="277">
        <f t="shared" ref="J31:J33" si="5">+I31*G31</f>
        <v>443.45179999999999</v>
      </c>
      <c r="K31" s="303">
        <v>100</v>
      </c>
      <c r="L31" s="88">
        <v>25.12</v>
      </c>
      <c r="M31" s="88">
        <f t="shared" si="0"/>
        <v>22.23</v>
      </c>
      <c r="N31" s="11"/>
      <c r="O31" s="11"/>
      <c r="P31" s="11"/>
      <c r="Q31" s="11"/>
      <c r="R31" s="281">
        <f>J31</f>
        <v>443.45179999999999</v>
      </c>
      <c r="S31" s="239"/>
      <c r="T31" s="239"/>
      <c r="U31" s="239"/>
      <c r="V31" s="239"/>
      <c r="AH31" s="217"/>
      <c r="AI31" s="217"/>
      <c r="AJ31" s="217"/>
      <c r="AK31" s="217"/>
      <c r="AL31" s="217"/>
      <c r="AM31" s="5"/>
      <c r="AN31" s="5"/>
      <c r="AO31" s="5"/>
      <c r="AP31" s="5"/>
      <c r="AQ31" s="5"/>
    </row>
    <row r="32" spans="1:43" ht="20.100000000000001" hidden="1" customHeight="1" outlineLevel="1">
      <c r="A32" s="271"/>
      <c r="B32" s="327" t="s">
        <v>225</v>
      </c>
      <c r="C32" s="12" t="s">
        <v>413</v>
      </c>
      <c r="D32" s="12" t="s">
        <v>85</v>
      </c>
      <c r="E32" s="78" t="s">
        <v>92</v>
      </c>
      <c r="F32" s="12" t="s">
        <v>86</v>
      </c>
      <c r="G32" s="71">
        <v>27.71</v>
      </c>
      <c r="H32" s="295">
        <f t="shared" si="4"/>
        <v>10.25</v>
      </c>
      <c r="I32" s="88">
        <f>ROUND((H32*$M$13)+H32,2)</f>
        <v>13.09</v>
      </c>
      <c r="J32" s="277">
        <f t="shared" si="5"/>
        <v>362.72390000000001</v>
      </c>
      <c r="K32" s="303">
        <v>100</v>
      </c>
      <c r="L32" s="88">
        <v>11.58</v>
      </c>
      <c r="M32" s="88">
        <f t="shared" si="0"/>
        <v>10.25</v>
      </c>
      <c r="N32" s="11"/>
      <c r="O32" s="11"/>
      <c r="P32" s="11"/>
      <c r="Q32" s="11"/>
      <c r="R32" s="281">
        <f>J32</f>
        <v>362.72390000000001</v>
      </c>
      <c r="S32" s="239"/>
      <c r="T32" s="239"/>
      <c r="U32" s="239"/>
      <c r="V32" s="239"/>
      <c r="AH32" s="217"/>
      <c r="AI32" s="217"/>
      <c r="AJ32" s="217"/>
      <c r="AK32" s="217"/>
      <c r="AL32" s="217"/>
      <c r="AM32" s="5"/>
      <c r="AN32" s="5"/>
      <c r="AO32" s="5"/>
      <c r="AP32" s="5"/>
      <c r="AQ32" s="5"/>
    </row>
    <row r="33" spans="1:43" ht="20.100000000000001" hidden="1" customHeight="1" outlineLevel="1">
      <c r="A33" s="271"/>
      <c r="B33" s="327" t="s">
        <v>226</v>
      </c>
      <c r="C33" s="12">
        <v>79490</v>
      </c>
      <c r="D33" s="12" t="s">
        <v>85</v>
      </c>
      <c r="E33" s="78" t="s">
        <v>93</v>
      </c>
      <c r="F33" s="12" t="s">
        <v>83</v>
      </c>
      <c r="G33" s="71">
        <v>9.1999999999999993</v>
      </c>
      <c r="H33" s="295">
        <f t="shared" si="4"/>
        <v>1.5</v>
      </c>
      <c r="I33" s="88">
        <f>ROUND((H33*$M$13)+H33,2)</f>
        <v>1.92</v>
      </c>
      <c r="J33" s="277">
        <f t="shared" si="5"/>
        <v>17.663999999999998</v>
      </c>
      <c r="K33" s="303">
        <v>100</v>
      </c>
      <c r="L33" s="88">
        <v>1.7</v>
      </c>
      <c r="M33" s="88">
        <f t="shared" si="0"/>
        <v>1.5</v>
      </c>
      <c r="N33" s="11"/>
      <c r="O33" s="11"/>
      <c r="P33" s="11"/>
      <c r="Q33" s="11"/>
      <c r="R33" s="281">
        <f>J33</f>
        <v>17.663999999999998</v>
      </c>
      <c r="S33" s="239"/>
      <c r="T33" s="239"/>
      <c r="U33" s="239"/>
      <c r="V33" s="239"/>
      <c r="AH33" s="217"/>
      <c r="AI33" s="217"/>
      <c r="AJ33" s="217"/>
      <c r="AK33" s="217"/>
      <c r="AL33" s="217"/>
      <c r="AM33" s="5"/>
      <c r="AN33" s="5"/>
      <c r="AO33" s="5"/>
      <c r="AP33" s="5"/>
      <c r="AQ33" s="5"/>
    </row>
    <row r="34" spans="1:43" ht="20.100000000000001" hidden="1" customHeight="1" outlineLevel="1">
      <c r="A34" s="271"/>
      <c r="B34" s="327"/>
      <c r="C34" s="12"/>
      <c r="D34" s="12"/>
      <c r="E34" s="16" t="s">
        <v>222</v>
      </c>
      <c r="F34" s="12"/>
      <c r="G34" s="71">
        <v>0</v>
      </c>
      <c r="H34" s="295"/>
      <c r="I34" s="88"/>
      <c r="J34" s="277"/>
      <c r="K34" s="303"/>
      <c r="L34" s="88"/>
      <c r="M34" s="88">
        <f t="shared" si="0"/>
        <v>0</v>
      </c>
      <c r="N34" s="11"/>
      <c r="O34" s="11"/>
      <c r="P34" s="11"/>
      <c r="Q34" s="11"/>
      <c r="R34" s="279"/>
      <c r="AH34" s="217"/>
      <c r="AI34" s="217"/>
      <c r="AJ34" s="217"/>
      <c r="AK34" s="217"/>
      <c r="AL34" s="217"/>
      <c r="AM34" s="5"/>
      <c r="AN34" s="5"/>
      <c r="AO34" s="5"/>
      <c r="AP34" s="5"/>
      <c r="AQ34" s="5"/>
    </row>
    <row r="35" spans="1:43" ht="20.100000000000001" hidden="1" customHeight="1" outlineLevel="1">
      <c r="A35" s="271"/>
      <c r="B35" s="327" t="s">
        <v>592</v>
      </c>
      <c r="C35" s="12" t="s">
        <v>411</v>
      </c>
      <c r="D35" s="12" t="s">
        <v>85</v>
      </c>
      <c r="E35" s="78" t="s">
        <v>91</v>
      </c>
      <c r="F35" s="12" t="s">
        <v>83</v>
      </c>
      <c r="G35" s="71">
        <v>5.78</v>
      </c>
      <c r="H35" s="295">
        <f t="shared" ref="H35:H37" si="6">+M35</f>
        <v>22.23</v>
      </c>
      <c r="I35" s="88">
        <f>ROUND((H35*$M$13)+H35,2)</f>
        <v>28.39</v>
      </c>
      <c r="J35" s="277">
        <f t="shared" ref="J35:J37" si="7">+I35*G35</f>
        <v>164.0942</v>
      </c>
      <c r="K35" s="303">
        <v>100</v>
      </c>
      <c r="L35" s="88">
        <v>25.12</v>
      </c>
      <c r="M35" s="88">
        <f t="shared" si="0"/>
        <v>22.23</v>
      </c>
      <c r="N35" s="11"/>
      <c r="O35" s="11"/>
      <c r="P35" s="11"/>
      <c r="Q35" s="11"/>
      <c r="R35" s="281">
        <f>J35</f>
        <v>164.0942</v>
      </c>
      <c r="S35" s="239"/>
      <c r="T35" s="239"/>
      <c r="U35" s="239"/>
      <c r="V35" s="239"/>
      <c r="AH35" s="217"/>
      <c r="AI35" s="217"/>
      <c r="AJ35" s="217"/>
      <c r="AK35" s="217"/>
      <c r="AL35" s="217"/>
      <c r="AM35" s="5"/>
      <c r="AN35" s="5"/>
      <c r="AO35" s="5"/>
      <c r="AP35" s="5"/>
      <c r="AQ35" s="5"/>
    </row>
    <row r="36" spans="1:43" ht="20.100000000000001" hidden="1" customHeight="1" outlineLevel="1">
      <c r="A36" s="271"/>
      <c r="B36" s="327" t="s">
        <v>593</v>
      </c>
      <c r="C36" s="12" t="s">
        <v>413</v>
      </c>
      <c r="D36" s="12" t="s">
        <v>85</v>
      </c>
      <c r="E36" s="78" t="s">
        <v>92</v>
      </c>
      <c r="F36" s="12" t="s">
        <v>86</v>
      </c>
      <c r="G36" s="71">
        <v>12.96</v>
      </c>
      <c r="H36" s="295">
        <f t="shared" si="6"/>
        <v>10.25</v>
      </c>
      <c r="I36" s="88">
        <f>ROUND((H36*$M$13)+H36,2)</f>
        <v>13.09</v>
      </c>
      <c r="J36" s="277">
        <f t="shared" si="7"/>
        <v>169.6464</v>
      </c>
      <c r="K36" s="303">
        <v>100</v>
      </c>
      <c r="L36" s="88">
        <v>11.58</v>
      </c>
      <c r="M36" s="88">
        <f t="shared" si="0"/>
        <v>10.25</v>
      </c>
      <c r="N36" s="11"/>
      <c r="O36" s="11"/>
      <c r="P36" s="11"/>
      <c r="Q36" s="11"/>
      <c r="R36" s="281">
        <f>J36</f>
        <v>169.6464</v>
      </c>
      <c r="S36" s="239"/>
      <c r="T36" s="239"/>
      <c r="U36" s="239"/>
      <c r="V36" s="239"/>
      <c r="AH36" s="217"/>
      <c r="AI36" s="217"/>
      <c r="AJ36" s="217"/>
      <c r="AK36" s="217"/>
      <c r="AL36" s="217"/>
      <c r="AM36" s="5"/>
      <c r="AN36" s="5"/>
      <c r="AO36" s="5"/>
      <c r="AP36" s="5"/>
      <c r="AQ36" s="5"/>
    </row>
    <row r="37" spans="1:43" ht="20.100000000000001" hidden="1" customHeight="1" outlineLevel="1">
      <c r="A37" s="271"/>
      <c r="B37" s="327" t="s">
        <v>594</v>
      </c>
      <c r="C37" s="12">
        <v>79490</v>
      </c>
      <c r="D37" s="12" t="s">
        <v>85</v>
      </c>
      <c r="E37" s="78" t="s">
        <v>93</v>
      </c>
      <c r="F37" s="12" t="s">
        <v>83</v>
      </c>
      <c r="G37" s="71">
        <v>1.06</v>
      </c>
      <c r="H37" s="295">
        <f t="shared" si="6"/>
        <v>1.5</v>
      </c>
      <c r="I37" s="88">
        <f>ROUND((H37*$M$13)+H37,2)</f>
        <v>1.92</v>
      </c>
      <c r="J37" s="277">
        <f t="shared" si="7"/>
        <v>2.0352000000000001</v>
      </c>
      <c r="K37" s="303">
        <v>100</v>
      </c>
      <c r="L37" s="88">
        <v>1.7</v>
      </c>
      <c r="M37" s="88">
        <f t="shared" si="0"/>
        <v>1.5</v>
      </c>
      <c r="N37" s="11"/>
      <c r="O37" s="11"/>
      <c r="P37" s="11"/>
      <c r="Q37" s="11"/>
      <c r="R37" s="281">
        <f>J37</f>
        <v>2.0352000000000001</v>
      </c>
      <c r="S37" s="239"/>
      <c r="T37" s="239"/>
      <c r="U37" s="239"/>
      <c r="V37" s="239"/>
      <c r="AH37" s="217"/>
      <c r="AI37" s="217"/>
      <c r="AJ37" s="217"/>
      <c r="AK37" s="217"/>
      <c r="AL37" s="217"/>
      <c r="AM37" s="5"/>
      <c r="AN37" s="5"/>
      <c r="AO37" s="5"/>
      <c r="AP37" s="5"/>
      <c r="AQ37" s="5"/>
    </row>
    <row r="38" spans="1:43" ht="20.100000000000001" hidden="1" customHeight="1" outlineLevel="1">
      <c r="A38" s="271"/>
      <c r="B38" s="324"/>
      <c r="C38" s="84"/>
      <c r="D38" s="84"/>
      <c r="E38" s="84"/>
      <c r="F38" s="84"/>
      <c r="G38" s="84"/>
      <c r="H38" s="296" t="s">
        <v>223</v>
      </c>
      <c r="I38" s="99" t="e">
        <f>+J38/$J$10</f>
        <v>#DIV/0!</v>
      </c>
      <c r="J38" s="325">
        <f>SUM(J26:J37)</f>
        <v>2861.4313999999999</v>
      </c>
      <c r="K38" s="304" t="e">
        <f>I38</f>
        <v>#DIV/0!</v>
      </c>
      <c r="L38" s="88"/>
      <c r="M38" s="88">
        <f t="shared" si="0"/>
        <v>0</v>
      </c>
      <c r="N38" s="11"/>
      <c r="O38" s="11"/>
      <c r="P38" s="11"/>
      <c r="Q38" s="11"/>
      <c r="R38" s="278">
        <f>J38</f>
        <v>2861.4313999999999</v>
      </c>
      <c r="S38" s="238"/>
      <c r="T38" s="238"/>
      <c r="U38" s="238"/>
      <c r="V38" s="238"/>
      <c r="AH38" s="217"/>
      <c r="AI38" s="217"/>
      <c r="AJ38" s="217"/>
      <c r="AK38" s="217"/>
      <c r="AL38" s="217"/>
      <c r="AM38" s="5"/>
      <c r="AN38" s="5"/>
      <c r="AO38" s="5"/>
      <c r="AP38" s="5"/>
      <c r="AQ38" s="5"/>
    </row>
    <row r="39" spans="1:43" ht="20.100000000000001" customHeight="1" outlineLevel="1">
      <c r="A39" s="271"/>
      <c r="B39" s="328"/>
      <c r="C39" s="14"/>
      <c r="D39" s="14"/>
      <c r="E39" s="14"/>
      <c r="F39" s="14"/>
      <c r="G39" s="14"/>
      <c r="H39" s="85"/>
      <c r="I39" s="85" t="s">
        <v>223</v>
      </c>
      <c r="J39" s="345">
        <f>J29+J28+J27</f>
        <v>476.40740000000005</v>
      </c>
      <c r="K39" s="304"/>
      <c r="L39" s="88"/>
      <c r="M39" s="88"/>
      <c r="N39" s="11"/>
      <c r="O39" s="11"/>
      <c r="P39" s="11"/>
      <c r="Q39" s="11"/>
      <c r="R39" s="278"/>
      <c r="S39" s="238"/>
      <c r="T39" s="238"/>
      <c r="U39" s="238"/>
      <c r="V39" s="238"/>
      <c r="AH39" s="217"/>
      <c r="AI39" s="217"/>
      <c r="AJ39" s="217"/>
      <c r="AK39" s="217"/>
      <c r="AL39" s="217"/>
      <c r="AM39" s="5"/>
      <c r="AN39" s="5"/>
      <c r="AO39" s="5"/>
      <c r="AP39" s="5"/>
      <c r="AQ39" s="5"/>
    </row>
    <row r="40" spans="1:43" ht="20.100000000000001" customHeight="1">
      <c r="A40" s="271"/>
      <c r="B40" s="271"/>
      <c r="C40" s="230"/>
      <c r="D40" s="230"/>
      <c r="E40" s="24"/>
      <c r="F40" s="230"/>
      <c r="G40" s="48"/>
      <c r="H40" s="297"/>
      <c r="I40" s="5"/>
      <c r="J40" s="326"/>
      <c r="K40" s="307"/>
      <c r="L40" s="88"/>
      <c r="M40" s="88">
        <f t="shared" ref="M40:M103" si="8">ROUND(L40*$M$14,2)</f>
        <v>0</v>
      </c>
      <c r="N40" s="11"/>
      <c r="O40" s="11"/>
      <c r="P40" s="11"/>
      <c r="Q40" s="11"/>
      <c r="R40" s="279"/>
      <c r="S40" s="235"/>
      <c r="AH40" s="217"/>
      <c r="AI40" s="217"/>
      <c r="AJ40" s="217"/>
      <c r="AK40" s="217"/>
      <c r="AL40" s="217"/>
      <c r="AM40" s="5"/>
      <c r="AN40" s="5"/>
      <c r="AO40" s="5"/>
      <c r="AP40" s="5"/>
      <c r="AQ40" s="5"/>
    </row>
    <row r="41" spans="1:43" ht="20.100000000000001" customHeight="1">
      <c r="A41" s="271"/>
      <c r="B41" s="321">
        <v>3</v>
      </c>
      <c r="C41" s="41"/>
      <c r="D41" s="41"/>
      <c r="E41" s="18" t="s">
        <v>215</v>
      </c>
      <c r="F41" s="18"/>
      <c r="G41" s="62"/>
      <c r="H41" s="298"/>
      <c r="I41" s="18"/>
      <c r="J41" s="322"/>
      <c r="K41" s="306"/>
      <c r="L41" s="184"/>
      <c r="M41" s="184">
        <f t="shared" si="8"/>
        <v>0</v>
      </c>
      <c r="N41" s="36"/>
      <c r="O41" s="36"/>
      <c r="P41" s="36"/>
      <c r="Q41" s="36"/>
      <c r="R41" s="280"/>
      <c r="S41" s="240"/>
      <c r="T41" s="223"/>
      <c r="U41" s="223"/>
      <c r="V41" s="223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23"/>
      <c r="AI41" s="223"/>
      <c r="AJ41" s="223"/>
      <c r="AK41" s="223"/>
      <c r="AL41" s="223"/>
      <c r="AM41" s="218"/>
      <c r="AN41" s="218"/>
      <c r="AO41" s="218"/>
      <c r="AP41" s="218"/>
      <c r="AQ41" s="218"/>
    </row>
    <row r="42" spans="1:43" ht="20.100000000000001" customHeight="1" outlineLevel="1">
      <c r="A42" s="271"/>
      <c r="B42" s="318"/>
      <c r="C42" s="9"/>
      <c r="D42" s="9"/>
      <c r="E42" s="10" t="s">
        <v>839</v>
      </c>
      <c r="F42" s="11"/>
      <c r="G42" s="50"/>
      <c r="H42" s="295"/>
      <c r="I42" s="88"/>
      <c r="J42" s="277"/>
      <c r="K42" s="305"/>
      <c r="L42" s="88"/>
      <c r="M42" s="88">
        <f t="shared" si="8"/>
        <v>0</v>
      </c>
      <c r="N42" s="11"/>
      <c r="O42" s="11"/>
      <c r="P42" s="11"/>
      <c r="Q42" s="11"/>
      <c r="R42" s="279"/>
      <c r="S42" s="235"/>
      <c r="AH42" s="217"/>
      <c r="AI42" s="217"/>
      <c r="AJ42" s="217"/>
      <c r="AK42" s="217"/>
      <c r="AL42" s="217"/>
      <c r="AM42" s="5"/>
      <c r="AN42" s="5"/>
      <c r="AO42" s="5"/>
      <c r="AP42" s="5"/>
      <c r="AQ42" s="5"/>
    </row>
    <row r="43" spans="1:43" ht="20.100000000000001" customHeight="1" outlineLevel="1">
      <c r="A43" s="271"/>
      <c r="B43" s="323" t="s">
        <v>99</v>
      </c>
      <c r="C43" s="79" t="s">
        <v>209</v>
      </c>
      <c r="D43" s="12" t="s">
        <v>85</v>
      </c>
      <c r="E43" s="13" t="s">
        <v>126</v>
      </c>
      <c r="F43" s="79" t="s">
        <v>86</v>
      </c>
      <c r="G43" s="71">
        <v>0.2</v>
      </c>
      <c r="H43" s="71">
        <f t="shared" ref="H43:H47" si="9">+M43</f>
        <v>19.05</v>
      </c>
      <c r="I43" s="88">
        <f t="shared" ref="I43:I52" si="10">ROUND((H43*$M$13)+H43,2)</f>
        <v>24.33</v>
      </c>
      <c r="J43" s="277">
        <f t="shared" ref="J43:J47" si="11">+I43*G43</f>
        <v>4.8659999999999997</v>
      </c>
      <c r="K43" s="305"/>
      <c r="L43" s="88">
        <v>21.53</v>
      </c>
      <c r="M43" s="88">
        <f t="shared" si="8"/>
        <v>19.05</v>
      </c>
      <c r="N43" s="11"/>
      <c r="O43" s="11"/>
      <c r="P43" s="11"/>
      <c r="Q43" s="11"/>
      <c r="R43" s="279"/>
      <c r="S43" s="235"/>
      <c r="T43" s="217"/>
      <c r="U43" s="217"/>
      <c r="V43" s="217"/>
      <c r="AH43" s="217"/>
      <c r="AI43" s="217"/>
      <c r="AJ43" s="217"/>
      <c r="AK43" s="217"/>
      <c r="AL43" s="217"/>
      <c r="AM43" s="5"/>
      <c r="AN43" s="5"/>
      <c r="AO43" s="5"/>
      <c r="AP43" s="5"/>
      <c r="AQ43" s="5"/>
    </row>
    <row r="44" spans="1:43" ht="20.100000000000001" customHeight="1" outlineLevel="1">
      <c r="A44" s="271"/>
      <c r="B44" s="323" t="s">
        <v>227</v>
      </c>
      <c r="C44" s="79" t="s">
        <v>389</v>
      </c>
      <c r="D44" s="12" t="s">
        <v>85</v>
      </c>
      <c r="E44" s="13" t="s">
        <v>554</v>
      </c>
      <c r="F44" s="79" t="s">
        <v>86</v>
      </c>
      <c r="G44" s="71">
        <v>10.8</v>
      </c>
      <c r="H44" s="71">
        <f t="shared" si="9"/>
        <v>24.06</v>
      </c>
      <c r="I44" s="88">
        <f t="shared" si="10"/>
        <v>30.72</v>
      </c>
      <c r="J44" s="277">
        <f t="shared" si="11"/>
        <v>331.77600000000001</v>
      </c>
      <c r="K44" s="305"/>
      <c r="L44" s="88">
        <v>27.19</v>
      </c>
      <c r="M44" s="88">
        <f t="shared" si="8"/>
        <v>24.06</v>
      </c>
      <c r="N44" s="11"/>
      <c r="O44" s="11"/>
      <c r="P44" s="11"/>
      <c r="Q44" s="11"/>
      <c r="R44" s="279"/>
      <c r="S44" s="235"/>
      <c r="T44" s="217"/>
      <c r="U44" s="217"/>
      <c r="V44" s="217"/>
      <c r="AH44" s="217"/>
      <c r="AI44" s="217"/>
      <c r="AJ44" s="217"/>
      <c r="AK44" s="217"/>
      <c r="AL44" s="217"/>
      <c r="AM44" s="5"/>
      <c r="AN44" s="5"/>
      <c r="AO44" s="5"/>
      <c r="AP44" s="5"/>
      <c r="AQ44" s="5"/>
    </row>
    <row r="45" spans="1:43" ht="30" customHeight="1" outlineLevel="1">
      <c r="A45" s="271"/>
      <c r="B45" s="323" t="s">
        <v>228</v>
      </c>
      <c r="C45" s="79" t="s">
        <v>195</v>
      </c>
      <c r="D45" s="12" t="s">
        <v>85</v>
      </c>
      <c r="E45" s="78" t="s">
        <v>147</v>
      </c>
      <c r="F45" s="79" t="s">
        <v>95</v>
      </c>
      <c r="G45" s="71">
        <v>70</v>
      </c>
      <c r="H45" s="71">
        <f t="shared" si="9"/>
        <v>6.17</v>
      </c>
      <c r="I45" s="88">
        <f t="shared" si="10"/>
        <v>7.88</v>
      </c>
      <c r="J45" s="277">
        <f t="shared" si="11"/>
        <v>551.6</v>
      </c>
      <c r="K45" s="305"/>
      <c r="L45" s="88">
        <v>6.97</v>
      </c>
      <c r="M45" s="88">
        <f t="shared" si="8"/>
        <v>6.17</v>
      </c>
      <c r="N45" s="11"/>
      <c r="O45" s="11"/>
      <c r="P45" s="11"/>
      <c r="Q45" s="11"/>
      <c r="R45" s="279"/>
      <c r="S45" s="235"/>
      <c r="T45" s="217"/>
      <c r="U45" s="217"/>
      <c r="V45" s="217"/>
      <c r="AH45" s="217"/>
      <c r="AI45" s="217"/>
      <c r="AJ45" s="217"/>
      <c r="AK45" s="217"/>
      <c r="AL45" s="217"/>
      <c r="AM45" s="5"/>
      <c r="AN45" s="5"/>
      <c r="AO45" s="5"/>
      <c r="AP45" s="5"/>
      <c r="AQ45" s="5"/>
    </row>
    <row r="46" spans="1:43" ht="30" customHeight="1" outlineLevel="1">
      <c r="A46" s="271"/>
      <c r="B46" s="323" t="s">
        <v>237</v>
      </c>
      <c r="C46" s="79" t="s">
        <v>193</v>
      </c>
      <c r="D46" s="12" t="s">
        <v>85</v>
      </c>
      <c r="E46" s="78" t="s">
        <v>148</v>
      </c>
      <c r="F46" s="79" t="s">
        <v>95</v>
      </c>
      <c r="G46" s="71">
        <v>25</v>
      </c>
      <c r="H46" s="71">
        <f t="shared" si="9"/>
        <v>6.03</v>
      </c>
      <c r="I46" s="88">
        <f t="shared" si="10"/>
        <v>7.7</v>
      </c>
      <c r="J46" s="277">
        <f t="shared" si="11"/>
        <v>192.5</v>
      </c>
      <c r="K46" s="305"/>
      <c r="L46" s="88">
        <v>6.81</v>
      </c>
      <c r="M46" s="88">
        <f t="shared" si="8"/>
        <v>6.03</v>
      </c>
      <c r="N46" s="11"/>
      <c r="O46" s="11"/>
      <c r="P46" s="11"/>
      <c r="Q46" s="11"/>
      <c r="R46" s="279"/>
      <c r="S46" s="235"/>
      <c r="T46" s="217"/>
      <c r="U46" s="217"/>
      <c r="V46" s="217"/>
      <c r="AH46" s="217"/>
      <c r="AI46" s="217"/>
      <c r="AJ46" s="217"/>
      <c r="AK46" s="217"/>
      <c r="AL46" s="217"/>
      <c r="AM46" s="5"/>
      <c r="AN46" s="5"/>
      <c r="AO46" s="5"/>
      <c r="AP46" s="5"/>
      <c r="AQ46" s="5"/>
    </row>
    <row r="47" spans="1:43" ht="29.25" customHeight="1" outlineLevel="1">
      <c r="A47" s="271"/>
      <c r="B47" s="323" t="s">
        <v>238</v>
      </c>
      <c r="C47" s="79" t="s">
        <v>196</v>
      </c>
      <c r="D47" s="12" t="s">
        <v>85</v>
      </c>
      <c r="E47" s="78" t="s">
        <v>127</v>
      </c>
      <c r="F47" s="79" t="s">
        <v>83</v>
      </c>
      <c r="G47" s="71">
        <v>1.95</v>
      </c>
      <c r="H47" s="71">
        <v>390</v>
      </c>
      <c r="I47" s="88">
        <f t="shared" si="10"/>
        <v>498.03</v>
      </c>
      <c r="J47" s="277">
        <f t="shared" si="11"/>
        <v>971.15849999999989</v>
      </c>
      <c r="K47" s="305"/>
      <c r="L47" s="88">
        <v>420</v>
      </c>
      <c r="M47" s="88">
        <f t="shared" si="8"/>
        <v>371.7</v>
      </c>
      <c r="N47" s="11"/>
      <c r="O47" s="11"/>
      <c r="P47" s="11"/>
      <c r="Q47" s="11"/>
      <c r="R47" s="279"/>
      <c r="S47" s="235"/>
      <c r="T47" s="217"/>
      <c r="U47" s="217"/>
      <c r="V47" s="217"/>
      <c r="AH47" s="217"/>
      <c r="AI47" s="217"/>
      <c r="AJ47" s="217"/>
      <c r="AK47" s="217"/>
      <c r="AL47" s="217"/>
      <c r="AM47" s="5"/>
      <c r="AN47" s="5"/>
      <c r="AO47" s="5"/>
      <c r="AP47" s="5"/>
      <c r="AQ47" s="5"/>
    </row>
    <row r="48" spans="1:43" ht="20.100000000000001" hidden="1" customHeight="1" outlineLevel="1">
      <c r="A48" s="271"/>
      <c r="B48" s="318"/>
      <c r="C48" s="9"/>
      <c r="D48" s="9"/>
      <c r="E48" s="10" t="s">
        <v>96</v>
      </c>
      <c r="F48" s="11"/>
      <c r="G48" s="71">
        <v>0</v>
      </c>
      <c r="H48" s="71"/>
      <c r="I48" s="88">
        <f t="shared" si="10"/>
        <v>0</v>
      </c>
      <c r="J48" s="277"/>
      <c r="K48" s="305"/>
      <c r="L48" s="88"/>
      <c r="M48" s="88">
        <f t="shared" si="8"/>
        <v>0</v>
      </c>
      <c r="N48" s="11"/>
      <c r="O48" s="11"/>
      <c r="P48" s="11"/>
      <c r="Q48" s="11"/>
      <c r="R48" s="279"/>
      <c r="S48" s="235"/>
      <c r="T48" s="217"/>
      <c r="U48" s="217"/>
      <c r="V48" s="217"/>
      <c r="AH48" s="217"/>
      <c r="AI48" s="217"/>
      <c r="AJ48" s="217"/>
      <c r="AK48" s="217"/>
      <c r="AL48" s="217"/>
      <c r="AM48" s="5"/>
      <c r="AN48" s="5"/>
      <c r="AO48" s="5"/>
      <c r="AP48" s="5"/>
      <c r="AQ48" s="5"/>
    </row>
    <row r="49" spans="1:43" ht="20.100000000000001" hidden="1" customHeight="1" outlineLevel="1">
      <c r="A49" s="271"/>
      <c r="B49" s="323" t="s">
        <v>453</v>
      </c>
      <c r="C49" s="79" t="s">
        <v>389</v>
      </c>
      <c r="D49" s="12" t="s">
        <v>85</v>
      </c>
      <c r="E49" s="13" t="s">
        <v>554</v>
      </c>
      <c r="F49" s="79" t="s">
        <v>86</v>
      </c>
      <c r="G49" s="71">
        <v>453.6</v>
      </c>
      <c r="H49" s="71">
        <f t="shared" ref="H49:H52" si="12">+M49</f>
        <v>24.06</v>
      </c>
      <c r="I49" s="88">
        <f t="shared" si="10"/>
        <v>30.72</v>
      </c>
      <c r="J49" s="277">
        <f t="shared" ref="J49:J52" si="13">+I49*G49</f>
        <v>13934.592000000001</v>
      </c>
      <c r="K49" s="305"/>
      <c r="L49" s="88">
        <v>27.19</v>
      </c>
      <c r="M49" s="88">
        <f t="shared" si="8"/>
        <v>24.06</v>
      </c>
      <c r="N49" s="11"/>
      <c r="O49" s="11"/>
      <c r="P49" s="11"/>
      <c r="Q49" s="11"/>
      <c r="R49" s="279"/>
      <c r="S49" s="235"/>
      <c r="T49" s="217"/>
      <c r="U49" s="217"/>
      <c r="V49" s="217"/>
      <c r="AH49" s="217"/>
      <c r="AI49" s="217"/>
      <c r="AJ49" s="217"/>
      <c r="AK49" s="217"/>
      <c r="AL49" s="217"/>
      <c r="AM49" s="5"/>
      <c r="AN49" s="5"/>
      <c r="AO49" s="5"/>
      <c r="AP49" s="5"/>
      <c r="AQ49" s="5"/>
    </row>
    <row r="50" spans="1:43" ht="30" hidden="1" customHeight="1" outlineLevel="1">
      <c r="A50" s="271"/>
      <c r="B50" s="323" t="s">
        <v>239</v>
      </c>
      <c r="C50" s="79" t="s">
        <v>195</v>
      </c>
      <c r="D50" s="12" t="s">
        <v>85</v>
      </c>
      <c r="E50" s="78" t="s">
        <v>147</v>
      </c>
      <c r="F50" s="79" t="s">
        <v>95</v>
      </c>
      <c r="G50" s="71">
        <v>795.73</v>
      </c>
      <c r="H50" s="71">
        <f t="shared" si="12"/>
        <v>6.17</v>
      </c>
      <c r="I50" s="88">
        <f t="shared" si="10"/>
        <v>7.88</v>
      </c>
      <c r="J50" s="277">
        <f t="shared" si="13"/>
        <v>6270.3523999999998</v>
      </c>
      <c r="K50" s="305"/>
      <c r="L50" s="88">
        <v>6.97</v>
      </c>
      <c r="M50" s="88">
        <f t="shared" si="8"/>
        <v>6.17</v>
      </c>
      <c r="N50" s="11"/>
      <c r="O50" s="11"/>
      <c r="P50" s="11"/>
      <c r="Q50" s="11"/>
      <c r="R50" s="279"/>
      <c r="S50" s="235"/>
      <c r="T50" s="217"/>
      <c r="U50" s="217"/>
      <c r="V50" s="217"/>
      <c r="AH50" s="217"/>
      <c r="AI50" s="217"/>
      <c r="AJ50" s="217"/>
      <c r="AK50" s="217"/>
      <c r="AL50" s="217"/>
      <c r="AM50" s="5"/>
      <c r="AN50" s="5"/>
      <c r="AO50" s="5"/>
      <c r="AP50" s="5"/>
      <c r="AQ50" s="5"/>
    </row>
    <row r="51" spans="1:43" ht="30" hidden="1" customHeight="1" outlineLevel="1">
      <c r="A51" s="271"/>
      <c r="B51" s="323" t="s">
        <v>240</v>
      </c>
      <c r="C51" s="79" t="s">
        <v>193</v>
      </c>
      <c r="D51" s="12" t="s">
        <v>85</v>
      </c>
      <c r="E51" s="78" t="s">
        <v>148</v>
      </c>
      <c r="F51" s="79" t="s">
        <v>95</v>
      </c>
      <c r="G51" s="71">
        <v>358.45</v>
      </c>
      <c r="H51" s="71">
        <f t="shared" si="12"/>
        <v>6.03</v>
      </c>
      <c r="I51" s="88">
        <f t="shared" si="10"/>
        <v>7.7</v>
      </c>
      <c r="J51" s="277">
        <f t="shared" si="13"/>
        <v>2760.0650000000001</v>
      </c>
      <c r="K51" s="305"/>
      <c r="L51" s="88">
        <v>6.81</v>
      </c>
      <c r="M51" s="88">
        <f t="shared" si="8"/>
        <v>6.03</v>
      </c>
      <c r="N51" s="11"/>
      <c r="O51" s="11"/>
      <c r="P51" s="11"/>
      <c r="Q51" s="11"/>
      <c r="R51" s="279"/>
      <c r="S51" s="235"/>
      <c r="T51" s="217"/>
      <c r="U51" s="217"/>
      <c r="V51" s="217"/>
      <c r="AH51" s="217"/>
      <c r="AI51" s="217"/>
      <c r="AJ51" s="217"/>
      <c r="AK51" s="217"/>
      <c r="AL51" s="217"/>
      <c r="AM51" s="5"/>
      <c r="AN51" s="5"/>
      <c r="AO51" s="5"/>
      <c r="AP51" s="5"/>
      <c r="AQ51" s="5"/>
    </row>
    <row r="52" spans="1:43" ht="20.100000000000001" hidden="1" customHeight="1" outlineLevel="1">
      <c r="A52" s="271"/>
      <c r="B52" s="323" t="s">
        <v>518</v>
      </c>
      <c r="C52" s="79" t="s">
        <v>196</v>
      </c>
      <c r="D52" s="12" t="s">
        <v>85</v>
      </c>
      <c r="E52" s="78" t="s">
        <v>127</v>
      </c>
      <c r="F52" s="79" t="s">
        <v>83</v>
      </c>
      <c r="G52" s="71">
        <v>26.73</v>
      </c>
      <c r="H52" s="71">
        <f t="shared" si="12"/>
        <v>371.7</v>
      </c>
      <c r="I52" s="88">
        <f t="shared" si="10"/>
        <v>474.66</v>
      </c>
      <c r="J52" s="277">
        <f t="shared" si="13"/>
        <v>12687.661800000002</v>
      </c>
      <c r="K52" s="305"/>
      <c r="L52" s="88">
        <v>420</v>
      </c>
      <c r="M52" s="88">
        <f t="shared" si="8"/>
        <v>371.7</v>
      </c>
      <c r="N52" s="11"/>
      <c r="O52" s="11"/>
      <c r="P52" s="11"/>
      <c r="Q52" s="11"/>
      <c r="R52" s="279"/>
      <c r="S52" s="235"/>
      <c r="T52" s="217"/>
      <c r="U52" s="217"/>
      <c r="V52" s="217"/>
      <c r="AH52" s="217"/>
      <c r="AI52" s="217"/>
      <c r="AJ52" s="217"/>
      <c r="AK52" s="217"/>
      <c r="AL52" s="217"/>
      <c r="AM52" s="5"/>
      <c r="AN52" s="5"/>
      <c r="AO52" s="5"/>
      <c r="AP52" s="5"/>
      <c r="AQ52" s="5"/>
    </row>
    <row r="53" spans="1:43" ht="20.100000000000001" hidden="1" customHeight="1" outlineLevel="1">
      <c r="A53" s="271"/>
      <c r="B53" s="329"/>
      <c r="C53" s="12"/>
      <c r="D53" s="12"/>
      <c r="E53" s="16" t="s">
        <v>183</v>
      </c>
      <c r="F53" s="12"/>
      <c r="G53" s="71">
        <v>0</v>
      </c>
      <c r="H53" s="71"/>
      <c r="I53" s="88"/>
      <c r="J53" s="277"/>
      <c r="K53" s="305"/>
      <c r="L53" s="88"/>
      <c r="M53" s="88">
        <f t="shared" si="8"/>
        <v>0</v>
      </c>
      <c r="N53" s="11"/>
      <c r="O53" s="11"/>
      <c r="P53" s="11"/>
      <c r="Q53" s="11"/>
      <c r="R53" s="279"/>
      <c r="S53" s="235"/>
      <c r="T53" s="217"/>
      <c r="U53" s="217"/>
      <c r="V53" s="217"/>
      <c r="AH53" s="217"/>
      <c r="AI53" s="217"/>
      <c r="AJ53" s="217"/>
      <c r="AK53" s="217"/>
      <c r="AL53" s="217"/>
      <c r="AM53" s="5"/>
      <c r="AN53" s="5"/>
      <c r="AO53" s="5"/>
      <c r="AP53" s="5"/>
      <c r="AQ53" s="5"/>
    </row>
    <row r="54" spans="1:43" ht="20.100000000000001" hidden="1" customHeight="1" outlineLevel="1">
      <c r="A54" s="271"/>
      <c r="B54" s="327" t="s">
        <v>519</v>
      </c>
      <c r="C54" s="12" t="s">
        <v>388</v>
      </c>
      <c r="D54" s="12" t="s">
        <v>85</v>
      </c>
      <c r="E54" s="78" t="s">
        <v>184</v>
      </c>
      <c r="F54" s="12" t="s">
        <v>98</v>
      </c>
      <c r="G54" s="71">
        <v>56</v>
      </c>
      <c r="H54" s="71">
        <f t="shared" ref="H54:H59" si="14">+M54</f>
        <v>45.86</v>
      </c>
      <c r="I54" s="88">
        <f t="shared" ref="I54:I59" si="15">ROUND((H54*$M$13)+H54,2)</f>
        <v>58.56</v>
      </c>
      <c r="J54" s="277">
        <f t="shared" ref="J54:J59" si="16">+I54*G54</f>
        <v>3279.36</v>
      </c>
      <c r="K54" s="305"/>
      <c r="L54" s="88">
        <v>51.82</v>
      </c>
      <c r="M54" s="88">
        <f t="shared" si="8"/>
        <v>45.86</v>
      </c>
      <c r="N54" s="11"/>
      <c r="O54" s="11"/>
      <c r="P54" s="11"/>
      <c r="Q54" s="11"/>
      <c r="R54" s="279"/>
      <c r="S54" s="235"/>
      <c r="T54" s="217"/>
      <c r="U54" s="217"/>
      <c r="V54" s="217"/>
      <c r="AH54" s="217"/>
      <c r="AI54" s="217"/>
      <c r="AJ54" s="217"/>
      <c r="AK54" s="217"/>
      <c r="AL54" s="217"/>
      <c r="AM54" s="5"/>
      <c r="AN54" s="5"/>
      <c r="AO54" s="5"/>
      <c r="AP54" s="5"/>
      <c r="AQ54" s="5"/>
    </row>
    <row r="55" spans="1:43" ht="20.100000000000001" hidden="1" customHeight="1" outlineLevel="1">
      <c r="A55" s="271"/>
      <c r="B55" s="327" t="s">
        <v>520</v>
      </c>
      <c r="C55" s="12">
        <v>72820</v>
      </c>
      <c r="D55" s="12" t="s">
        <v>85</v>
      </c>
      <c r="E55" s="78" t="s">
        <v>181</v>
      </c>
      <c r="F55" s="12" t="s">
        <v>81</v>
      </c>
      <c r="G55" s="71">
        <v>12</v>
      </c>
      <c r="H55" s="71">
        <f t="shared" si="14"/>
        <v>41.42</v>
      </c>
      <c r="I55" s="88">
        <f t="shared" si="15"/>
        <v>52.89</v>
      </c>
      <c r="J55" s="277">
        <f t="shared" si="16"/>
        <v>634.68000000000006</v>
      </c>
      <c r="K55" s="305"/>
      <c r="L55" s="88">
        <v>46.8</v>
      </c>
      <c r="M55" s="88">
        <f t="shared" si="8"/>
        <v>41.42</v>
      </c>
      <c r="N55" s="11"/>
      <c r="O55" s="11"/>
      <c r="P55" s="11"/>
      <c r="Q55" s="11"/>
      <c r="R55" s="279"/>
      <c r="S55" s="235"/>
      <c r="T55" s="217"/>
      <c r="U55" s="217"/>
      <c r="V55" s="217"/>
      <c r="AH55" s="217"/>
      <c r="AI55" s="217"/>
      <c r="AJ55" s="217"/>
      <c r="AK55" s="217"/>
      <c r="AL55" s="217"/>
      <c r="AM55" s="5"/>
      <c r="AN55" s="5"/>
      <c r="AO55" s="5"/>
      <c r="AP55" s="5"/>
      <c r="AQ55" s="5"/>
    </row>
    <row r="56" spans="1:43" ht="20.100000000000001" hidden="1" customHeight="1" outlineLevel="1">
      <c r="A56" s="271"/>
      <c r="B56" s="327" t="s">
        <v>521</v>
      </c>
      <c r="C56" s="79" t="s">
        <v>209</v>
      </c>
      <c r="D56" s="12" t="s">
        <v>85</v>
      </c>
      <c r="E56" s="78" t="s">
        <v>461</v>
      </c>
      <c r="F56" s="79" t="s">
        <v>86</v>
      </c>
      <c r="G56" s="71">
        <v>12.96</v>
      </c>
      <c r="H56" s="71">
        <f t="shared" si="14"/>
        <v>19.05</v>
      </c>
      <c r="I56" s="88">
        <f t="shared" si="15"/>
        <v>24.33</v>
      </c>
      <c r="J56" s="277">
        <f t="shared" si="16"/>
        <v>315.3168</v>
      </c>
      <c r="K56" s="305"/>
      <c r="L56" s="88">
        <v>21.53</v>
      </c>
      <c r="M56" s="88">
        <f t="shared" si="8"/>
        <v>19.05</v>
      </c>
      <c r="N56" s="11"/>
      <c r="O56" s="11"/>
      <c r="P56" s="11"/>
      <c r="Q56" s="11"/>
      <c r="R56" s="279"/>
      <c r="S56" s="235"/>
      <c r="T56" s="217"/>
      <c r="U56" s="217"/>
      <c r="V56" s="217"/>
      <c r="AH56" s="217"/>
      <c r="AI56" s="217"/>
      <c r="AJ56" s="217"/>
      <c r="AK56" s="217"/>
      <c r="AL56" s="217"/>
      <c r="AM56" s="5"/>
      <c r="AN56" s="5"/>
      <c r="AO56" s="5"/>
      <c r="AP56" s="5"/>
      <c r="AQ56" s="5"/>
    </row>
    <row r="57" spans="1:43" ht="20.100000000000001" hidden="1" customHeight="1" outlineLevel="1">
      <c r="A57" s="271"/>
      <c r="B57" s="327" t="s">
        <v>522</v>
      </c>
      <c r="C57" s="79" t="s">
        <v>389</v>
      </c>
      <c r="D57" s="12" t="s">
        <v>85</v>
      </c>
      <c r="E57" s="13" t="s">
        <v>555</v>
      </c>
      <c r="F57" s="79" t="s">
        <v>86</v>
      </c>
      <c r="G57" s="71">
        <v>7.2</v>
      </c>
      <c r="H57" s="71">
        <f t="shared" si="14"/>
        <v>24.06</v>
      </c>
      <c r="I57" s="88">
        <f t="shared" si="15"/>
        <v>30.72</v>
      </c>
      <c r="J57" s="277">
        <f t="shared" si="16"/>
        <v>221.184</v>
      </c>
      <c r="K57" s="305"/>
      <c r="L57" s="88">
        <v>27.19</v>
      </c>
      <c r="M57" s="88">
        <f t="shared" si="8"/>
        <v>24.06</v>
      </c>
      <c r="N57" s="11"/>
      <c r="O57" s="11"/>
      <c r="P57" s="11"/>
      <c r="Q57" s="11"/>
      <c r="R57" s="279"/>
      <c r="S57" s="241"/>
      <c r="T57" s="217"/>
      <c r="U57" s="217"/>
      <c r="V57" s="217"/>
      <c r="AH57" s="217"/>
      <c r="AI57" s="217"/>
      <c r="AJ57" s="217"/>
      <c r="AK57" s="217"/>
      <c r="AL57" s="217"/>
      <c r="AM57" s="5"/>
      <c r="AN57" s="5"/>
      <c r="AO57" s="5"/>
      <c r="AP57" s="5"/>
      <c r="AQ57" s="5"/>
    </row>
    <row r="58" spans="1:43" ht="20.100000000000001" hidden="1" customHeight="1" outlineLevel="1">
      <c r="A58" s="271"/>
      <c r="B58" s="327" t="s">
        <v>241</v>
      </c>
      <c r="C58" s="79" t="s">
        <v>194</v>
      </c>
      <c r="D58" s="12" t="s">
        <v>85</v>
      </c>
      <c r="E58" s="78" t="s">
        <v>556</v>
      </c>
      <c r="F58" s="79" t="s">
        <v>81</v>
      </c>
      <c r="G58" s="71">
        <v>6.48</v>
      </c>
      <c r="H58" s="71">
        <f t="shared" si="14"/>
        <v>524.79999999999995</v>
      </c>
      <c r="I58" s="88">
        <f t="shared" si="15"/>
        <v>670.17</v>
      </c>
      <c r="J58" s="277">
        <f t="shared" si="16"/>
        <v>4342.7016000000003</v>
      </c>
      <c r="K58" s="305"/>
      <c r="L58" s="88">
        <v>592.99</v>
      </c>
      <c r="M58" s="88">
        <f t="shared" si="8"/>
        <v>524.79999999999995</v>
      </c>
      <c r="N58" s="11"/>
      <c r="O58" s="11"/>
      <c r="P58" s="11"/>
      <c r="Q58" s="11"/>
      <c r="R58" s="279"/>
      <c r="S58" s="235"/>
      <c r="T58" s="217"/>
      <c r="U58" s="217"/>
      <c r="V58" s="217"/>
      <c r="AH58" s="217"/>
      <c r="AI58" s="217"/>
      <c r="AJ58" s="217"/>
      <c r="AK58" s="217"/>
      <c r="AL58" s="217"/>
      <c r="AM58" s="5"/>
      <c r="AN58" s="5"/>
      <c r="AO58" s="5"/>
      <c r="AP58" s="5"/>
      <c r="AQ58" s="5"/>
    </row>
    <row r="59" spans="1:43" ht="20.100000000000001" hidden="1" customHeight="1" outlineLevel="1">
      <c r="A59" s="271"/>
      <c r="B59" s="327" t="s">
        <v>242</v>
      </c>
      <c r="C59" s="79" t="s">
        <v>196</v>
      </c>
      <c r="D59" s="12" t="s">
        <v>85</v>
      </c>
      <c r="E59" s="78" t="s">
        <v>557</v>
      </c>
      <c r="F59" s="79" t="s">
        <v>83</v>
      </c>
      <c r="G59" s="71">
        <v>4.71</v>
      </c>
      <c r="H59" s="71">
        <f t="shared" si="14"/>
        <v>371.7</v>
      </c>
      <c r="I59" s="88">
        <f t="shared" si="15"/>
        <v>474.66</v>
      </c>
      <c r="J59" s="277">
        <f t="shared" si="16"/>
        <v>2235.6486</v>
      </c>
      <c r="K59" s="305"/>
      <c r="L59" s="88">
        <v>420</v>
      </c>
      <c r="M59" s="88">
        <f t="shared" si="8"/>
        <v>371.7</v>
      </c>
      <c r="N59" s="11"/>
      <c r="O59" s="11"/>
      <c r="P59" s="11"/>
      <c r="Q59" s="11"/>
      <c r="R59" s="279"/>
      <c r="S59" s="235"/>
      <c r="T59" s="217"/>
      <c r="U59" s="217"/>
      <c r="V59" s="217"/>
      <c r="AH59" s="217"/>
      <c r="AI59" s="217"/>
      <c r="AJ59" s="217"/>
      <c r="AK59" s="217"/>
      <c r="AL59" s="217"/>
      <c r="AM59" s="5"/>
      <c r="AN59" s="5"/>
      <c r="AO59" s="5"/>
      <c r="AP59" s="5"/>
      <c r="AQ59" s="5"/>
    </row>
    <row r="60" spans="1:43" ht="20.100000000000001" hidden="1" customHeight="1" outlineLevel="1">
      <c r="A60" s="271"/>
      <c r="B60" s="329"/>
      <c r="C60" s="12"/>
      <c r="D60" s="12"/>
      <c r="E60" s="16" t="s">
        <v>615</v>
      </c>
      <c r="F60" s="12"/>
      <c r="G60" s="71">
        <v>0</v>
      </c>
      <c r="H60" s="71"/>
      <c r="I60" s="88"/>
      <c r="J60" s="277"/>
      <c r="K60" s="305"/>
      <c r="L60" s="88"/>
      <c r="M60" s="88">
        <f t="shared" si="8"/>
        <v>0</v>
      </c>
      <c r="N60" s="11"/>
      <c r="O60" s="11"/>
      <c r="P60" s="11"/>
      <c r="Q60" s="11"/>
      <c r="R60" s="279"/>
      <c r="S60" s="235"/>
      <c r="T60" s="217"/>
      <c r="U60" s="217"/>
      <c r="V60" s="217"/>
      <c r="AH60" s="217"/>
      <c r="AI60" s="217"/>
      <c r="AJ60" s="217"/>
      <c r="AK60" s="217"/>
      <c r="AL60" s="217"/>
      <c r="AM60" s="5"/>
      <c r="AN60" s="5"/>
      <c r="AO60" s="5"/>
      <c r="AP60" s="5"/>
      <c r="AQ60" s="5"/>
    </row>
    <row r="61" spans="1:43" ht="20.100000000000001" hidden="1" customHeight="1" outlineLevel="1">
      <c r="A61" s="271"/>
      <c r="B61" s="327" t="s">
        <v>616</v>
      </c>
      <c r="C61" s="12" t="s">
        <v>388</v>
      </c>
      <c r="D61" s="12" t="s">
        <v>85</v>
      </c>
      <c r="E61" s="78" t="s">
        <v>184</v>
      </c>
      <c r="F61" s="12" t="s">
        <v>98</v>
      </c>
      <c r="G61" s="71">
        <v>77</v>
      </c>
      <c r="H61" s="71">
        <f t="shared" ref="H61:H66" si="17">+M61</f>
        <v>45.86</v>
      </c>
      <c r="I61" s="88">
        <f t="shared" ref="I61:I66" si="18">ROUND((H61*$M$13)+H61,2)</f>
        <v>58.56</v>
      </c>
      <c r="J61" s="277">
        <f t="shared" ref="J61:J66" si="19">+I61*G61</f>
        <v>4509.12</v>
      </c>
      <c r="K61" s="305"/>
      <c r="L61" s="88">
        <v>51.82</v>
      </c>
      <c r="M61" s="88">
        <f t="shared" si="8"/>
        <v>45.86</v>
      </c>
      <c r="N61" s="11"/>
      <c r="O61" s="11"/>
      <c r="P61" s="11"/>
      <c r="Q61" s="11"/>
      <c r="R61" s="279"/>
      <c r="S61" s="235"/>
      <c r="T61" s="217"/>
      <c r="U61" s="217"/>
      <c r="V61" s="217"/>
      <c r="AH61" s="217"/>
      <c r="AI61" s="217"/>
      <c r="AJ61" s="217"/>
      <c r="AK61" s="217"/>
      <c r="AL61" s="217"/>
      <c r="AM61" s="5"/>
      <c r="AN61" s="5"/>
      <c r="AO61" s="5"/>
      <c r="AP61" s="5"/>
      <c r="AQ61" s="5"/>
    </row>
    <row r="62" spans="1:43" ht="20.100000000000001" hidden="1" customHeight="1" outlineLevel="1">
      <c r="A62" s="271"/>
      <c r="B62" s="327" t="s">
        <v>617</v>
      </c>
      <c r="C62" s="79" t="s">
        <v>209</v>
      </c>
      <c r="D62" s="12" t="s">
        <v>85</v>
      </c>
      <c r="E62" s="78" t="s">
        <v>595</v>
      </c>
      <c r="F62" s="79" t="s">
        <v>86</v>
      </c>
      <c r="G62" s="71">
        <v>10.87</v>
      </c>
      <c r="H62" s="71">
        <f t="shared" si="17"/>
        <v>19.05</v>
      </c>
      <c r="I62" s="88">
        <f t="shared" si="18"/>
        <v>24.33</v>
      </c>
      <c r="J62" s="277">
        <f t="shared" si="19"/>
        <v>264.46709999999996</v>
      </c>
      <c r="K62" s="305"/>
      <c r="L62" s="88">
        <v>21.53</v>
      </c>
      <c r="M62" s="88">
        <f t="shared" si="8"/>
        <v>19.05</v>
      </c>
      <c r="N62" s="11"/>
      <c r="O62" s="11"/>
      <c r="P62" s="11"/>
      <c r="Q62" s="11"/>
      <c r="R62" s="279"/>
      <c r="S62" s="235"/>
      <c r="T62" s="217"/>
      <c r="U62" s="217"/>
      <c r="V62" s="217"/>
      <c r="AH62" s="217"/>
      <c r="AI62" s="217"/>
      <c r="AJ62" s="217"/>
      <c r="AK62" s="217"/>
      <c r="AL62" s="217"/>
      <c r="AM62" s="5"/>
      <c r="AN62" s="5"/>
      <c r="AO62" s="5"/>
      <c r="AP62" s="5"/>
      <c r="AQ62" s="5"/>
    </row>
    <row r="63" spans="1:43" ht="20.100000000000001" hidden="1" customHeight="1" outlineLevel="1">
      <c r="A63" s="271"/>
      <c r="B63" s="327" t="s">
        <v>618</v>
      </c>
      <c r="C63" s="79" t="s">
        <v>389</v>
      </c>
      <c r="D63" s="12" t="s">
        <v>85</v>
      </c>
      <c r="E63" s="13" t="s">
        <v>182</v>
      </c>
      <c r="F63" s="79" t="s">
        <v>86</v>
      </c>
      <c r="G63" s="71">
        <v>29.01</v>
      </c>
      <c r="H63" s="71">
        <f t="shared" si="17"/>
        <v>24.06</v>
      </c>
      <c r="I63" s="88">
        <f t="shared" si="18"/>
        <v>30.72</v>
      </c>
      <c r="J63" s="277">
        <f t="shared" si="19"/>
        <v>891.18719999999996</v>
      </c>
      <c r="K63" s="305"/>
      <c r="L63" s="88">
        <v>27.19</v>
      </c>
      <c r="M63" s="88">
        <f t="shared" si="8"/>
        <v>24.06</v>
      </c>
      <c r="N63" s="11"/>
      <c r="O63" s="11"/>
      <c r="P63" s="11"/>
      <c r="Q63" s="11"/>
      <c r="R63" s="279"/>
      <c r="S63" s="235"/>
      <c r="T63" s="217"/>
      <c r="U63" s="217"/>
      <c r="V63" s="217"/>
      <c r="AH63" s="217"/>
      <c r="AI63" s="217"/>
      <c r="AJ63" s="217"/>
      <c r="AK63" s="217"/>
      <c r="AL63" s="217"/>
      <c r="AM63" s="5"/>
      <c r="AN63" s="5"/>
      <c r="AO63" s="5"/>
      <c r="AP63" s="5"/>
      <c r="AQ63" s="5"/>
    </row>
    <row r="64" spans="1:43" ht="30" hidden="1" customHeight="1" outlineLevel="1">
      <c r="A64" s="271"/>
      <c r="B64" s="327" t="s">
        <v>619</v>
      </c>
      <c r="C64" s="79" t="s">
        <v>195</v>
      </c>
      <c r="D64" s="12" t="s">
        <v>85</v>
      </c>
      <c r="E64" s="78" t="s">
        <v>147</v>
      </c>
      <c r="F64" s="79" t="s">
        <v>95</v>
      </c>
      <c r="G64" s="71">
        <v>50.27</v>
      </c>
      <c r="H64" s="71">
        <f t="shared" si="17"/>
        <v>6.17</v>
      </c>
      <c r="I64" s="88">
        <f t="shared" si="18"/>
        <v>7.88</v>
      </c>
      <c r="J64" s="277">
        <f t="shared" si="19"/>
        <v>396.12760000000003</v>
      </c>
      <c r="K64" s="305"/>
      <c r="L64" s="88">
        <v>6.97</v>
      </c>
      <c r="M64" s="88">
        <f t="shared" si="8"/>
        <v>6.17</v>
      </c>
      <c r="N64" s="11"/>
      <c r="O64" s="11"/>
      <c r="P64" s="11"/>
      <c r="Q64" s="11"/>
      <c r="R64" s="279"/>
      <c r="S64" s="235"/>
      <c r="T64" s="217"/>
      <c r="U64" s="217"/>
      <c r="V64" s="217"/>
      <c r="AH64" s="217"/>
      <c r="AI64" s="217"/>
      <c r="AJ64" s="217"/>
      <c r="AK64" s="217"/>
      <c r="AL64" s="217"/>
      <c r="AM64" s="5"/>
      <c r="AN64" s="5"/>
      <c r="AO64" s="5"/>
      <c r="AP64" s="5"/>
      <c r="AQ64" s="5"/>
    </row>
    <row r="65" spans="1:43" ht="30" hidden="1" customHeight="1" outlineLevel="1">
      <c r="A65" s="271"/>
      <c r="B65" s="327" t="s">
        <v>620</v>
      </c>
      <c r="C65" s="79" t="s">
        <v>193</v>
      </c>
      <c r="D65" s="12" t="s">
        <v>85</v>
      </c>
      <c r="E65" s="78" t="s">
        <v>148</v>
      </c>
      <c r="F65" s="79" t="s">
        <v>95</v>
      </c>
      <c r="G65" s="71">
        <v>53.27</v>
      </c>
      <c r="H65" s="71">
        <f t="shared" si="17"/>
        <v>6.03</v>
      </c>
      <c r="I65" s="88">
        <f t="shared" si="18"/>
        <v>7.7</v>
      </c>
      <c r="J65" s="277">
        <f t="shared" si="19"/>
        <v>410.17900000000003</v>
      </c>
      <c r="K65" s="305"/>
      <c r="L65" s="88">
        <v>6.81</v>
      </c>
      <c r="M65" s="88">
        <f t="shared" si="8"/>
        <v>6.03</v>
      </c>
      <c r="N65" s="11"/>
      <c r="O65" s="11"/>
      <c r="P65" s="11"/>
      <c r="Q65" s="11"/>
      <c r="R65" s="279"/>
      <c r="S65" s="235"/>
      <c r="T65" s="217"/>
      <c r="U65" s="217"/>
      <c r="V65" s="217"/>
      <c r="AH65" s="217"/>
      <c r="AI65" s="217"/>
      <c r="AJ65" s="217"/>
      <c r="AK65" s="217"/>
      <c r="AL65" s="217"/>
      <c r="AM65" s="5"/>
      <c r="AN65" s="5"/>
      <c r="AO65" s="5"/>
      <c r="AP65" s="5"/>
      <c r="AQ65" s="5"/>
    </row>
    <row r="66" spans="1:43" ht="20.100000000000001" hidden="1" customHeight="1" outlineLevel="1">
      <c r="A66" s="271"/>
      <c r="B66" s="327" t="s">
        <v>621</v>
      </c>
      <c r="C66" s="79" t="s">
        <v>196</v>
      </c>
      <c r="D66" s="12" t="s">
        <v>85</v>
      </c>
      <c r="E66" s="78" t="s">
        <v>127</v>
      </c>
      <c r="F66" s="79" t="s">
        <v>83</v>
      </c>
      <c r="G66" s="71">
        <v>3.01</v>
      </c>
      <c r="H66" s="71">
        <f t="shared" si="17"/>
        <v>371.7</v>
      </c>
      <c r="I66" s="88">
        <f t="shared" si="18"/>
        <v>474.66</v>
      </c>
      <c r="J66" s="277">
        <f t="shared" si="19"/>
        <v>1428.7266</v>
      </c>
      <c r="K66" s="305"/>
      <c r="L66" s="88">
        <v>420</v>
      </c>
      <c r="M66" s="88">
        <f t="shared" si="8"/>
        <v>371.7</v>
      </c>
      <c r="N66" s="11"/>
      <c r="O66" s="11"/>
      <c r="P66" s="11"/>
      <c r="Q66" s="11"/>
      <c r="R66" s="279"/>
      <c r="S66" s="235"/>
      <c r="T66" s="217"/>
      <c r="U66" s="217"/>
      <c r="V66" s="217"/>
      <c r="AH66" s="217"/>
      <c r="AI66" s="217"/>
      <c r="AJ66" s="217"/>
      <c r="AK66" s="217"/>
      <c r="AL66" s="217"/>
      <c r="AM66" s="5"/>
      <c r="AN66" s="5"/>
      <c r="AO66" s="5"/>
      <c r="AP66" s="5"/>
      <c r="AQ66" s="5"/>
    </row>
    <row r="67" spans="1:43" ht="20.100000000000001" hidden="1" customHeight="1" outlineLevel="1">
      <c r="A67" s="271"/>
      <c r="B67" s="318"/>
      <c r="C67" s="9"/>
      <c r="D67" s="9"/>
      <c r="E67" s="16" t="s">
        <v>622</v>
      </c>
      <c r="F67" s="11"/>
      <c r="G67" s="71">
        <v>0</v>
      </c>
      <c r="H67" s="71"/>
      <c r="I67" s="88"/>
      <c r="J67" s="277"/>
      <c r="K67" s="305"/>
      <c r="L67" s="88"/>
      <c r="M67" s="88">
        <f t="shared" si="8"/>
        <v>0</v>
      </c>
      <c r="N67" s="11"/>
      <c r="O67" s="11"/>
      <c r="P67" s="11"/>
      <c r="Q67" s="11"/>
      <c r="R67" s="279"/>
      <c r="S67" s="235"/>
      <c r="T67" s="217"/>
      <c r="U67" s="217"/>
      <c r="V67" s="217"/>
      <c r="AH67" s="217"/>
      <c r="AI67" s="217"/>
      <c r="AJ67" s="217"/>
      <c r="AK67" s="217"/>
      <c r="AL67" s="217"/>
      <c r="AM67" s="5"/>
      <c r="AN67" s="5"/>
      <c r="AO67" s="5"/>
      <c r="AP67" s="5"/>
      <c r="AQ67" s="5"/>
    </row>
    <row r="68" spans="1:43" ht="20.100000000000001" hidden="1" customHeight="1" outlineLevel="1">
      <c r="A68" s="271"/>
      <c r="B68" s="323" t="s">
        <v>623</v>
      </c>
      <c r="C68" s="79" t="s">
        <v>389</v>
      </c>
      <c r="D68" s="12" t="s">
        <v>85</v>
      </c>
      <c r="E68" s="13" t="s">
        <v>554</v>
      </c>
      <c r="F68" s="79" t="s">
        <v>86</v>
      </c>
      <c r="G68" s="71">
        <v>48.85</v>
      </c>
      <c r="H68" s="71">
        <f t="shared" ref="H68:H71" si="20">+M68</f>
        <v>24.06</v>
      </c>
      <c r="I68" s="88">
        <f>ROUND((H68*$M$13)+H68,2)</f>
        <v>30.72</v>
      </c>
      <c r="J68" s="277">
        <f t="shared" ref="J68:J71" si="21">+I68*G68</f>
        <v>1500.672</v>
      </c>
      <c r="K68" s="305"/>
      <c r="L68" s="88">
        <v>27.19</v>
      </c>
      <c r="M68" s="88">
        <f t="shared" si="8"/>
        <v>24.06</v>
      </c>
      <c r="N68" s="11"/>
      <c r="O68" s="11"/>
      <c r="P68" s="11"/>
      <c r="Q68" s="11"/>
      <c r="R68" s="279"/>
      <c r="S68" s="235"/>
      <c r="T68" s="217"/>
      <c r="U68" s="217"/>
      <c r="V68" s="217"/>
      <c r="AH68" s="217"/>
      <c r="AI68" s="217"/>
      <c r="AJ68" s="217"/>
      <c r="AK68" s="217"/>
      <c r="AL68" s="217"/>
      <c r="AM68" s="5"/>
      <c r="AN68" s="5"/>
      <c r="AO68" s="5"/>
      <c r="AP68" s="5"/>
      <c r="AQ68" s="5"/>
    </row>
    <row r="69" spans="1:43" ht="30" hidden="1" customHeight="1" outlineLevel="1">
      <c r="A69" s="271"/>
      <c r="B69" s="323" t="s">
        <v>624</v>
      </c>
      <c r="C69" s="79" t="s">
        <v>195</v>
      </c>
      <c r="D69" s="12" t="s">
        <v>85</v>
      </c>
      <c r="E69" s="78" t="s">
        <v>147</v>
      </c>
      <c r="F69" s="79" t="s">
        <v>95</v>
      </c>
      <c r="G69" s="71">
        <v>107.82</v>
      </c>
      <c r="H69" s="71">
        <f t="shared" si="20"/>
        <v>6.17</v>
      </c>
      <c r="I69" s="88">
        <f>ROUND((H69*$M$13)+H69,2)</f>
        <v>7.88</v>
      </c>
      <c r="J69" s="277">
        <f t="shared" si="21"/>
        <v>849.62159999999994</v>
      </c>
      <c r="K69" s="305"/>
      <c r="L69" s="88">
        <v>6.97</v>
      </c>
      <c r="M69" s="88">
        <f t="shared" si="8"/>
        <v>6.17</v>
      </c>
      <c r="N69" s="11"/>
      <c r="O69" s="11"/>
      <c r="P69" s="11"/>
      <c r="Q69" s="11"/>
      <c r="R69" s="279"/>
      <c r="S69" s="235"/>
      <c r="T69" s="217"/>
      <c r="U69" s="217"/>
      <c r="V69" s="217"/>
      <c r="AH69" s="217"/>
      <c r="AI69" s="217"/>
      <c r="AJ69" s="217"/>
      <c r="AK69" s="217"/>
      <c r="AL69" s="217"/>
      <c r="AM69" s="5"/>
      <c r="AN69" s="5"/>
      <c r="AO69" s="5"/>
      <c r="AP69" s="5"/>
      <c r="AQ69" s="5"/>
    </row>
    <row r="70" spans="1:43" ht="30" hidden="1" customHeight="1" outlineLevel="1">
      <c r="A70" s="271"/>
      <c r="B70" s="323" t="s">
        <v>625</v>
      </c>
      <c r="C70" s="79" t="s">
        <v>193</v>
      </c>
      <c r="D70" s="12" t="s">
        <v>85</v>
      </c>
      <c r="E70" s="78" t="s">
        <v>148</v>
      </c>
      <c r="F70" s="79" t="s">
        <v>95</v>
      </c>
      <c r="G70" s="71">
        <v>49.18</v>
      </c>
      <c r="H70" s="71">
        <f t="shared" si="20"/>
        <v>6.03</v>
      </c>
      <c r="I70" s="88">
        <f>ROUND((H70*$M$13)+H70,2)</f>
        <v>7.7</v>
      </c>
      <c r="J70" s="277">
        <f t="shared" si="21"/>
        <v>378.68599999999998</v>
      </c>
      <c r="K70" s="305"/>
      <c r="L70" s="88">
        <v>6.81</v>
      </c>
      <c r="M70" s="88">
        <f t="shared" si="8"/>
        <v>6.03</v>
      </c>
      <c r="N70" s="11"/>
      <c r="O70" s="11"/>
      <c r="P70" s="11"/>
      <c r="Q70" s="11"/>
      <c r="R70" s="279"/>
      <c r="S70" s="235"/>
      <c r="T70" s="217"/>
      <c r="U70" s="217"/>
      <c r="V70" s="217"/>
      <c r="AH70" s="217"/>
      <c r="AI70" s="217"/>
      <c r="AJ70" s="217"/>
      <c r="AK70" s="217"/>
      <c r="AL70" s="217"/>
      <c r="AM70" s="5"/>
      <c r="AN70" s="5"/>
      <c r="AO70" s="5"/>
      <c r="AP70" s="5"/>
      <c r="AQ70" s="5"/>
    </row>
    <row r="71" spans="1:43" ht="20.100000000000001" hidden="1" customHeight="1" outlineLevel="1">
      <c r="A71" s="271"/>
      <c r="B71" s="323" t="s">
        <v>626</v>
      </c>
      <c r="C71" s="79" t="s">
        <v>196</v>
      </c>
      <c r="D71" s="12" t="s">
        <v>85</v>
      </c>
      <c r="E71" s="78" t="s">
        <v>127</v>
      </c>
      <c r="F71" s="79" t="s">
        <v>83</v>
      </c>
      <c r="G71" s="71">
        <v>2.6</v>
      </c>
      <c r="H71" s="71">
        <f t="shared" si="20"/>
        <v>371.7</v>
      </c>
      <c r="I71" s="88">
        <f>ROUND((H71*$M$13)+H71,2)</f>
        <v>474.66</v>
      </c>
      <c r="J71" s="277">
        <f t="shared" si="21"/>
        <v>1234.1160000000002</v>
      </c>
      <c r="K71" s="305"/>
      <c r="L71" s="88">
        <v>420</v>
      </c>
      <c r="M71" s="88">
        <f t="shared" si="8"/>
        <v>371.7</v>
      </c>
      <c r="N71" s="11"/>
      <c r="O71" s="11"/>
      <c r="P71" s="11"/>
      <c r="Q71" s="11"/>
      <c r="R71" s="279"/>
      <c r="S71" s="235"/>
      <c r="T71" s="217"/>
      <c r="U71" s="217"/>
      <c r="V71" s="217"/>
      <c r="AH71" s="217"/>
      <c r="AI71" s="217"/>
      <c r="AJ71" s="217"/>
      <c r="AK71" s="217"/>
      <c r="AL71" s="217"/>
      <c r="AM71" s="5"/>
      <c r="AN71" s="5"/>
      <c r="AO71" s="5"/>
      <c r="AP71" s="5"/>
      <c r="AQ71" s="5"/>
    </row>
    <row r="72" spans="1:43" ht="20.100000000000001" hidden="1" customHeight="1" outlineLevel="1" collapsed="1">
      <c r="A72" s="271"/>
      <c r="B72" s="324"/>
      <c r="C72" s="84"/>
      <c r="D72" s="84"/>
      <c r="E72" s="84"/>
      <c r="F72" s="84"/>
      <c r="G72" s="84"/>
      <c r="H72" s="85" t="s">
        <v>223</v>
      </c>
      <c r="I72" s="99" t="e">
        <f>+J72/$J$10</f>
        <v>#DIV/0!</v>
      </c>
      <c r="J72" s="325">
        <f>SUM(J43:J71)</f>
        <v>60596.365800000007</v>
      </c>
      <c r="K72" s="305"/>
      <c r="L72" s="88"/>
      <c r="M72" s="88">
        <f t="shared" si="8"/>
        <v>0</v>
      </c>
      <c r="N72" s="11"/>
      <c r="O72" s="11"/>
      <c r="P72" s="11"/>
      <c r="Q72" s="11"/>
      <c r="R72" s="279"/>
      <c r="S72" s="235"/>
      <c r="T72" s="217"/>
      <c r="U72" s="217"/>
      <c r="V72" s="217"/>
      <c r="AH72" s="217"/>
      <c r="AI72" s="217"/>
      <c r="AJ72" s="217"/>
      <c r="AK72" s="217"/>
      <c r="AL72" s="217"/>
      <c r="AM72" s="5"/>
      <c r="AN72" s="5"/>
      <c r="AO72" s="5"/>
      <c r="AP72" s="5"/>
      <c r="AQ72" s="5"/>
    </row>
    <row r="73" spans="1:43" ht="20.100000000000001" hidden="1" customHeight="1">
      <c r="A73" s="271"/>
      <c r="B73" s="271"/>
      <c r="C73" s="230"/>
      <c r="D73" s="230"/>
      <c r="E73" s="24"/>
      <c r="F73" s="230"/>
      <c r="G73" s="48"/>
      <c r="H73" s="47"/>
      <c r="I73" s="5"/>
      <c r="J73" s="326"/>
      <c r="K73" s="305"/>
      <c r="L73" s="88"/>
      <c r="M73" s="88">
        <f t="shared" si="8"/>
        <v>0</v>
      </c>
      <c r="N73" s="11"/>
      <c r="O73" s="11"/>
      <c r="P73" s="11"/>
      <c r="Q73" s="11"/>
      <c r="R73" s="279"/>
      <c r="S73" s="235"/>
      <c r="T73" s="217"/>
      <c r="U73" s="217"/>
      <c r="V73" s="217"/>
      <c r="AH73" s="217"/>
      <c r="AI73" s="217"/>
      <c r="AJ73" s="217"/>
      <c r="AK73" s="217"/>
      <c r="AL73" s="217"/>
      <c r="AM73" s="5"/>
      <c r="AN73" s="5"/>
      <c r="AO73" s="5"/>
      <c r="AP73" s="5"/>
      <c r="AQ73" s="5"/>
    </row>
    <row r="74" spans="1:43" ht="20.100000000000001" hidden="1" customHeight="1">
      <c r="A74" s="271"/>
      <c r="B74" s="321">
        <v>4</v>
      </c>
      <c r="C74" s="41"/>
      <c r="D74" s="41"/>
      <c r="E74" s="18" t="s">
        <v>108</v>
      </c>
      <c r="F74" s="18"/>
      <c r="G74" s="52"/>
      <c r="H74" s="52"/>
      <c r="I74" s="18"/>
      <c r="J74" s="330">
        <f>J92</f>
        <v>67171.40300000002</v>
      </c>
      <c r="K74" s="306"/>
      <c r="L74" s="184"/>
      <c r="M74" s="184">
        <f t="shared" si="8"/>
        <v>0</v>
      </c>
      <c r="N74" s="36"/>
      <c r="O74" s="36"/>
      <c r="P74" s="36"/>
      <c r="Q74" s="36"/>
      <c r="R74" s="280"/>
      <c r="S74" s="240"/>
      <c r="T74" s="223"/>
      <c r="U74" s="223"/>
      <c r="V74" s="223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23"/>
      <c r="AI74" s="223"/>
      <c r="AJ74" s="223"/>
      <c r="AK74" s="223"/>
      <c r="AL74" s="223"/>
      <c r="AM74" s="218"/>
      <c r="AN74" s="218"/>
      <c r="AO74" s="218"/>
      <c r="AP74" s="218"/>
      <c r="AQ74" s="218"/>
    </row>
    <row r="75" spans="1:43" ht="20.100000000000001" hidden="1" customHeight="1" outlineLevel="1">
      <c r="A75" s="271"/>
      <c r="B75" s="318"/>
      <c r="C75" s="9"/>
      <c r="D75" s="9"/>
      <c r="E75" s="10" t="s">
        <v>129</v>
      </c>
      <c r="F75" s="11"/>
      <c r="G75" s="50"/>
      <c r="H75" s="71"/>
      <c r="I75" s="88"/>
      <c r="J75" s="277"/>
      <c r="K75" s="305"/>
      <c r="L75" s="88"/>
      <c r="M75" s="88">
        <f t="shared" si="8"/>
        <v>0</v>
      </c>
      <c r="N75" s="11"/>
      <c r="O75" s="11"/>
      <c r="P75" s="11"/>
      <c r="Q75" s="11"/>
      <c r="R75" s="279"/>
      <c r="S75" s="235"/>
      <c r="T75" s="217"/>
      <c r="U75" s="217"/>
      <c r="V75" s="217"/>
      <c r="AH75" s="217"/>
      <c r="AI75" s="217"/>
      <c r="AJ75" s="217"/>
      <c r="AK75" s="217"/>
      <c r="AL75" s="217"/>
      <c r="AM75" s="5"/>
      <c r="AN75" s="5"/>
      <c r="AO75" s="5"/>
      <c r="AP75" s="5"/>
      <c r="AQ75" s="5"/>
    </row>
    <row r="76" spans="1:43" ht="17.25" hidden="1" customHeight="1" outlineLevel="1">
      <c r="A76" s="271"/>
      <c r="B76" s="323" t="s">
        <v>84</v>
      </c>
      <c r="C76" s="79">
        <v>84220</v>
      </c>
      <c r="D76" s="12" t="s">
        <v>85</v>
      </c>
      <c r="E76" s="13" t="s">
        <v>558</v>
      </c>
      <c r="F76" s="79" t="s">
        <v>86</v>
      </c>
      <c r="G76" s="71">
        <v>288.23</v>
      </c>
      <c r="H76" s="71">
        <f t="shared" ref="H76:H79" si="22">+M76</f>
        <v>23.65</v>
      </c>
      <c r="I76" s="88">
        <f>ROUND((H76*$M$13)+H76,2)</f>
        <v>30.2</v>
      </c>
      <c r="J76" s="277">
        <f t="shared" ref="J76:J79" si="23">+I76*G76</f>
        <v>8704.5460000000003</v>
      </c>
      <c r="K76" s="305"/>
      <c r="L76" s="88">
        <v>26.72</v>
      </c>
      <c r="M76" s="88">
        <f t="shared" si="8"/>
        <v>23.65</v>
      </c>
      <c r="N76" s="11"/>
      <c r="O76" s="11"/>
      <c r="P76" s="11"/>
      <c r="Q76" s="11"/>
      <c r="R76" s="279"/>
      <c r="S76" s="235"/>
      <c r="T76" s="217"/>
      <c r="U76" s="217"/>
      <c r="V76" s="217"/>
      <c r="AH76" s="217"/>
      <c r="AI76" s="217"/>
      <c r="AJ76" s="217"/>
      <c r="AK76" s="217"/>
      <c r="AL76" s="217"/>
      <c r="AM76" s="5"/>
      <c r="AN76" s="5"/>
      <c r="AO76" s="5"/>
      <c r="AP76" s="5"/>
      <c r="AQ76" s="5"/>
    </row>
    <row r="77" spans="1:43" ht="25.5" hidden="1" outlineLevel="1">
      <c r="A77" s="271"/>
      <c r="B77" s="323" t="s">
        <v>87</v>
      </c>
      <c r="C77" s="79" t="s">
        <v>195</v>
      </c>
      <c r="D77" s="12" t="s">
        <v>85</v>
      </c>
      <c r="E77" s="78" t="s">
        <v>147</v>
      </c>
      <c r="F77" s="79" t="s">
        <v>95</v>
      </c>
      <c r="G77" s="71">
        <v>1000.18</v>
      </c>
      <c r="H77" s="71">
        <f t="shared" si="22"/>
        <v>6.17</v>
      </c>
      <c r="I77" s="88">
        <f>ROUND((H77*$M$13)+H77,2)</f>
        <v>7.88</v>
      </c>
      <c r="J77" s="277">
        <f t="shared" si="23"/>
        <v>7881.4183999999996</v>
      </c>
      <c r="K77" s="305"/>
      <c r="L77" s="88">
        <v>6.97</v>
      </c>
      <c r="M77" s="88">
        <f t="shared" si="8"/>
        <v>6.17</v>
      </c>
      <c r="N77" s="11"/>
      <c r="O77" s="11"/>
      <c r="P77" s="11"/>
      <c r="Q77" s="11"/>
      <c r="R77" s="279"/>
      <c r="S77" s="235"/>
      <c r="T77" s="217"/>
      <c r="U77" s="217"/>
      <c r="V77" s="217"/>
      <c r="AH77" s="217"/>
      <c r="AI77" s="217"/>
      <c r="AJ77" s="217"/>
      <c r="AK77" s="217"/>
      <c r="AL77" s="217"/>
      <c r="AM77" s="5"/>
      <c r="AN77" s="5"/>
      <c r="AO77" s="5"/>
      <c r="AP77" s="5"/>
      <c r="AQ77" s="5"/>
    </row>
    <row r="78" spans="1:43" ht="25.5" hidden="1" outlineLevel="1">
      <c r="A78" s="271"/>
      <c r="B78" s="323" t="s">
        <v>88</v>
      </c>
      <c r="C78" s="79" t="s">
        <v>193</v>
      </c>
      <c r="D78" s="12" t="s">
        <v>85</v>
      </c>
      <c r="E78" s="78" t="s">
        <v>148</v>
      </c>
      <c r="F78" s="79" t="s">
        <v>95</v>
      </c>
      <c r="G78" s="71">
        <v>383.73</v>
      </c>
      <c r="H78" s="71">
        <f t="shared" si="22"/>
        <v>7.27</v>
      </c>
      <c r="I78" s="88">
        <f>ROUND((H78*$M$13)+H78,2)</f>
        <v>9.2799999999999994</v>
      </c>
      <c r="J78" s="277">
        <f t="shared" si="23"/>
        <v>3561.0144</v>
      </c>
      <c r="K78" s="305"/>
      <c r="L78" s="88">
        <v>8.2200000000000006</v>
      </c>
      <c r="M78" s="88">
        <f t="shared" si="8"/>
        <v>7.27</v>
      </c>
      <c r="N78" s="11"/>
      <c r="O78" s="11"/>
      <c r="P78" s="11"/>
      <c r="Q78" s="11"/>
      <c r="R78" s="279"/>
      <c r="S78" s="235"/>
      <c r="T78" s="217"/>
      <c r="U78" s="217"/>
      <c r="V78" s="217"/>
      <c r="AH78" s="217"/>
      <c r="AI78" s="217"/>
      <c r="AJ78" s="217"/>
      <c r="AK78" s="217"/>
      <c r="AL78" s="217"/>
      <c r="AM78" s="5"/>
      <c r="AN78" s="5"/>
      <c r="AO78" s="5"/>
      <c r="AP78" s="5"/>
      <c r="AQ78" s="5"/>
    </row>
    <row r="79" spans="1:43" ht="20.100000000000001" hidden="1" customHeight="1" outlineLevel="1">
      <c r="A79" s="271"/>
      <c r="B79" s="323" t="s">
        <v>149</v>
      </c>
      <c r="C79" s="79" t="s">
        <v>196</v>
      </c>
      <c r="D79" s="12" t="s">
        <v>85</v>
      </c>
      <c r="E79" s="78" t="s">
        <v>128</v>
      </c>
      <c r="F79" s="79" t="s">
        <v>83</v>
      </c>
      <c r="G79" s="71">
        <v>15.73</v>
      </c>
      <c r="H79" s="71">
        <f t="shared" si="22"/>
        <v>371.7</v>
      </c>
      <c r="I79" s="88">
        <f>ROUND((H79*$M$13)+H79,2)</f>
        <v>474.66</v>
      </c>
      <c r="J79" s="277">
        <f t="shared" si="23"/>
        <v>7466.4018000000005</v>
      </c>
      <c r="K79" s="305"/>
      <c r="L79" s="88">
        <v>420</v>
      </c>
      <c r="M79" s="88">
        <f t="shared" si="8"/>
        <v>371.7</v>
      </c>
      <c r="N79" s="11"/>
      <c r="O79" s="11"/>
      <c r="P79" s="11"/>
      <c r="Q79" s="11"/>
      <c r="R79" s="279"/>
      <c r="S79" s="235"/>
      <c r="T79" s="217"/>
      <c r="U79" s="217"/>
      <c r="V79" s="217"/>
      <c r="AH79" s="217"/>
      <c r="AI79" s="217"/>
      <c r="AJ79" s="217"/>
      <c r="AK79" s="217"/>
      <c r="AL79" s="217"/>
      <c r="AM79" s="5"/>
      <c r="AN79" s="5"/>
      <c r="AO79" s="5"/>
      <c r="AP79" s="5"/>
      <c r="AQ79" s="5"/>
    </row>
    <row r="80" spans="1:43" ht="20.100000000000001" hidden="1" customHeight="1" outlineLevel="1">
      <c r="A80" s="271"/>
      <c r="B80" s="323"/>
      <c r="C80" s="9"/>
      <c r="D80" s="9"/>
      <c r="E80" s="197" t="s">
        <v>130</v>
      </c>
      <c r="F80" s="198"/>
      <c r="G80" s="199">
        <v>0</v>
      </c>
      <c r="H80" s="199"/>
      <c r="I80" s="200"/>
      <c r="J80" s="331"/>
      <c r="K80" s="308"/>
      <c r="L80" s="200"/>
      <c r="M80" s="200">
        <f t="shared" si="8"/>
        <v>0</v>
      </c>
      <c r="N80" s="198"/>
      <c r="O80" s="198"/>
      <c r="P80" s="198"/>
      <c r="Q80" s="198"/>
      <c r="R80" s="282"/>
      <c r="S80" s="242"/>
      <c r="T80" s="243"/>
      <c r="U80" s="243"/>
      <c r="V80" s="243"/>
      <c r="W80" s="219"/>
      <c r="X80" s="243"/>
      <c r="Y80" s="219"/>
      <c r="Z80" s="219"/>
      <c r="AA80" s="219"/>
      <c r="AB80" s="219"/>
      <c r="AC80" s="219"/>
      <c r="AD80" s="219"/>
      <c r="AE80" s="242"/>
      <c r="AF80" s="242"/>
      <c r="AG80" s="242"/>
      <c r="AH80" s="243"/>
      <c r="AI80" s="243"/>
      <c r="AJ80" s="243"/>
      <c r="AK80" s="243"/>
      <c r="AL80" s="243"/>
      <c r="AM80" s="242"/>
      <c r="AN80" s="242"/>
      <c r="AO80" s="242"/>
      <c r="AP80" s="219"/>
      <c r="AQ80" s="219"/>
    </row>
    <row r="81" spans="1:43" ht="25.5" hidden="1" outlineLevel="1">
      <c r="A81" s="271"/>
      <c r="B81" s="323" t="s">
        <v>229</v>
      </c>
      <c r="C81" s="79">
        <v>84220</v>
      </c>
      <c r="D81" s="12" t="s">
        <v>85</v>
      </c>
      <c r="E81" s="78" t="s">
        <v>559</v>
      </c>
      <c r="F81" s="79" t="s">
        <v>86</v>
      </c>
      <c r="G81" s="71">
        <v>450.43</v>
      </c>
      <c r="H81" s="71">
        <f t="shared" ref="H81:H84" si="24">+M81</f>
        <v>23.65</v>
      </c>
      <c r="I81" s="88">
        <f>ROUND((H81*$M$13)+H81,2)</f>
        <v>30.2</v>
      </c>
      <c r="J81" s="277">
        <f t="shared" ref="J81:J83" si="25">+I81*G81</f>
        <v>13602.986000000001</v>
      </c>
      <c r="K81" s="305"/>
      <c r="L81" s="88">
        <v>26.72</v>
      </c>
      <c r="M81" s="88">
        <f t="shared" si="8"/>
        <v>23.65</v>
      </c>
      <c r="N81" s="11"/>
      <c r="O81" s="11"/>
      <c r="P81" s="11"/>
      <c r="Q81" s="11"/>
      <c r="R81" s="279"/>
      <c r="S81" s="235"/>
      <c r="T81" s="217"/>
      <c r="U81" s="235"/>
      <c r="V81" s="217"/>
      <c r="AH81" s="217"/>
      <c r="AI81" s="217"/>
      <c r="AJ81" s="217"/>
      <c r="AK81" s="217"/>
      <c r="AL81" s="217"/>
      <c r="AM81" s="5"/>
      <c r="AN81" s="5"/>
      <c r="AO81" s="5"/>
      <c r="AP81" s="5"/>
      <c r="AQ81" s="5"/>
    </row>
    <row r="82" spans="1:43" ht="25.5" hidden="1" outlineLevel="1">
      <c r="A82" s="271"/>
      <c r="B82" s="323" t="s">
        <v>243</v>
      </c>
      <c r="C82" s="79" t="s">
        <v>195</v>
      </c>
      <c r="D82" s="12" t="s">
        <v>85</v>
      </c>
      <c r="E82" s="78" t="s">
        <v>147</v>
      </c>
      <c r="F82" s="79" t="s">
        <v>95</v>
      </c>
      <c r="G82" s="71">
        <v>695.27</v>
      </c>
      <c r="H82" s="71">
        <f t="shared" si="24"/>
        <v>6.17</v>
      </c>
      <c r="I82" s="88">
        <f>ROUND((H82*$M$13)+H82,2)</f>
        <v>7.88</v>
      </c>
      <c r="J82" s="277">
        <f t="shared" si="25"/>
        <v>5478.7276000000002</v>
      </c>
      <c r="K82" s="305"/>
      <c r="L82" s="88">
        <v>6.97</v>
      </c>
      <c r="M82" s="88">
        <f t="shared" si="8"/>
        <v>6.17</v>
      </c>
      <c r="N82" s="11"/>
      <c r="O82" s="11"/>
      <c r="P82" s="11"/>
      <c r="Q82" s="11"/>
      <c r="R82" s="279"/>
      <c r="S82" s="235"/>
      <c r="T82" s="217"/>
      <c r="U82" s="235"/>
      <c r="V82" s="217"/>
      <c r="AE82" s="235"/>
      <c r="AF82" s="235"/>
      <c r="AG82" s="235"/>
      <c r="AH82" s="217"/>
      <c r="AI82" s="217"/>
      <c r="AJ82" s="217"/>
      <c r="AK82" s="217"/>
      <c r="AL82" s="217"/>
      <c r="AM82" s="235"/>
      <c r="AN82" s="235"/>
      <c r="AO82" s="235"/>
      <c r="AP82" s="5"/>
      <c r="AQ82" s="5"/>
    </row>
    <row r="83" spans="1:43" ht="25.5" hidden="1" outlineLevel="1">
      <c r="A83" s="271"/>
      <c r="B83" s="323" t="s">
        <v>244</v>
      </c>
      <c r="C83" s="79" t="s">
        <v>193</v>
      </c>
      <c r="D83" s="12" t="s">
        <v>85</v>
      </c>
      <c r="E83" s="78" t="s">
        <v>148</v>
      </c>
      <c r="F83" s="79" t="s">
        <v>95</v>
      </c>
      <c r="G83" s="71">
        <v>374.55</v>
      </c>
      <c r="H83" s="71">
        <f t="shared" si="24"/>
        <v>6.03</v>
      </c>
      <c r="I83" s="88">
        <f>ROUND((H83*$M$13)+H83,2)</f>
        <v>7.7</v>
      </c>
      <c r="J83" s="277">
        <f t="shared" si="25"/>
        <v>2884.0350000000003</v>
      </c>
      <c r="K83" s="305"/>
      <c r="L83" s="88">
        <v>6.81</v>
      </c>
      <c r="M83" s="88">
        <f t="shared" si="8"/>
        <v>6.03</v>
      </c>
      <c r="N83" s="11"/>
      <c r="O83" s="11"/>
      <c r="P83" s="11"/>
      <c r="Q83" s="11"/>
      <c r="R83" s="279"/>
      <c r="S83" s="235"/>
      <c r="T83" s="217"/>
      <c r="U83" s="235"/>
      <c r="V83" s="217"/>
      <c r="AH83" s="217"/>
      <c r="AI83" s="217"/>
      <c r="AJ83" s="217"/>
      <c r="AK83" s="217"/>
      <c r="AL83" s="217"/>
      <c r="AM83" s="5"/>
      <c r="AN83" s="5"/>
      <c r="AO83" s="5"/>
      <c r="AP83" s="5"/>
      <c r="AQ83" s="5"/>
    </row>
    <row r="84" spans="1:43" ht="23.25" hidden="1" customHeight="1" outlineLevel="1">
      <c r="A84" s="271"/>
      <c r="B84" s="323" t="s">
        <v>245</v>
      </c>
      <c r="C84" s="79" t="s">
        <v>196</v>
      </c>
      <c r="D84" s="12" t="s">
        <v>85</v>
      </c>
      <c r="E84" s="78" t="s">
        <v>128</v>
      </c>
      <c r="F84" s="79" t="s">
        <v>83</v>
      </c>
      <c r="G84" s="71">
        <v>27.1</v>
      </c>
      <c r="H84" s="71">
        <f t="shared" si="24"/>
        <v>371.7</v>
      </c>
      <c r="I84" s="88">
        <f>ROUND((H84*$M$13)+H84,2)</f>
        <v>474.66</v>
      </c>
      <c r="J84" s="277">
        <f>+I84*G84</f>
        <v>12863.286000000002</v>
      </c>
      <c r="K84" s="305"/>
      <c r="L84" s="88">
        <v>420</v>
      </c>
      <c r="M84" s="88">
        <f t="shared" si="8"/>
        <v>371.7</v>
      </c>
      <c r="N84" s="11"/>
      <c r="O84" s="11"/>
      <c r="P84" s="11"/>
      <c r="Q84" s="11"/>
      <c r="R84" s="279"/>
      <c r="S84" s="235"/>
      <c r="T84" s="217"/>
      <c r="U84" s="235"/>
      <c r="V84" s="217"/>
      <c r="W84" s="244"/>
      <c r="X84" s="217"/>
      <c r="AH84" s="217"/>
      <c r="AI84" s="217"/>
      <c r="AJ84" s="217"/>
      <c r="AK84" s="217"/>
      <c r="AL84" s="217"/>
      <c r="AM84" s="5"/>
      <c r="AN84" s="5"/>
      <c r="AO84" s="5"/>
      <c r="AP84" s="5"/>
      <c r="AQ84" s="5"/>
    </row>
    <row r="85" spans="1:43" ht="20.100000000000001" hidden="1" customHeight="1" outlineLevel="1">
      <c r="A85" s="271"/>
      <c r="B85" s="318"/>
      <c r="C85" s="9"/>
      <c r="D85" s="9"/>
      <c r="E85" s="10" t="s">
        <v>109</v>
      </c>
      <c r="F85" s="11"/>
      <c r="G85" s="71">
        <v>0</v>
      </c>
      <c r="H85" s="71"/>
      <c r="I85" s="88"/>
      <c r="J85" s="277"/>
      <c r="K85" s="305"/>
      <c r="L85" s="88"/>
      <c r="M85" s="88">
        <f t="shared" si="8"/>
        <v>0</v>
      </c>
      <c r="N85" s="11"/>
      <c r="O85" s="11"/>
      <c r="P85" s="11"/>
      <c r="Q85" s="11"/>
      <c r="R85" s="279"/>
      <c r="S85" s="235"/>
      <c r="T85" s="217"/>
      <c r="U85" s="235"/>
      <c r="V85" s="217"/>
      <c r="AH85" s="217"/>
      <c r="AI85" s="217"/>
      <c r="AJ85" s="217"/>
      <c r="AK85" s="217"/>
      <c r="AL85" s="217"/>
      <c r="AM85" s="5"/>
      <c r="AN85" s="5"/>
      <c r="AO85" s="5"/>
      <c r="AP85" s="5"/>
      <c r="AQ85" s="5"/>
    </row>
    <row r="86" spans="1:43" ht="30" hidden="1" customHeight="1" outlineLevel="1">
      <c r="A86" s="271"/>
      <c r="B86" s="323" t="s">
        <v>632</v>
      </c>
      <c r="C86" s="79">
        <v>83901</v>
      </c>
      <c r="D86" s="79" t="s">
        <v>85</v>
      </c>
      <c r="E86" s="78" t="s">
        <v>548</v>
      </c>
      <c r="F86" s="79" t="s">
        <v>98</v>
      </c>
      <c r="G86" s="71">
        <v>142.1</v>
      </c>
      <c r="H86" s="71">
        <f t="shared" ref="H86" si="26">+M86</f>
        <v>15.13</v>
      </c>
      <c r="I86" s="88">
        <f>ROUND((H86*$M$13)+H86,2)</f>
        <v>19.32</v>
      </c>
      <c r="J86" s="277">
        <f t="shared" ref="J86" si="27">+I86*G86</f>
        <v>2745.3719999999998</v>
      </c>
      <c r="K86" s="305"/>
      <c r="L86" s="88">
        <v>17.100000000000001</v>
      </c>
      <c r="M86" s="88">
        <f t="shared" si="8"/>
        <v>15.13</v>
      </c>
      <c r="N86" s="11"/>
      <c r="O86" s="11"/>
      <c r="P86" s="11"/>
      <c r="Q86" s="11"/>
      <c r="R86" s="279"/>
      <c r="S86" s="235"/>
      <c r="T86" s="217"/>
      <c r="U86" s="235"/>
      <c r="V86" s="217"/>
      <c r="AH86" s="217"/>
      <c r="AI86" s="217"/>
      <c r="AJ86" s="217"/>
      <c r="AK86" s="217"/>
      <c r="AL86" s="217"/>
      <c r="AM86" s="5"/>
      <c r="AN86" s="5"/>
      <c r="AO86" s="5"/>
      <c r="AP86" s="5"/>
      <c r="AQ86" s="5"/>
    </row>
    <row r="87" spans="1:43" ht="20.100000000000001" hidden="1" customHeight="1" outlineLevel="1">
      <c r="A87" s="271"/>
      <c r="B87" s="323"/>
      <c r="C87" s="79"/>
      <c r="D87" s="79"/>
      <c r="E87" s="10" t="s">
        <v>627</v>
      </c>
      <c r="F87" s="79"/>
      <c r="G87" s="71">
        <v>0</v>
      </c>
      <c r="H87" s="71"/>
      <c r="I87" s="88"/>
      <c r="J87" s="277"/>
      <c r="K87" s="305"/>
      <c r="L87" s="88"/>
      <c r="M87" s="88">
        <f t="shared" si="8"/>
        <v>0</v>
      </c>
      <c r="N87" s="11"/>
      <c r="O87" s="11"/>
      <c r="P87" s="11"/>
      <c r="Q87" s="11"/>
      <c r="R87" s="279"/>
      <c r="S87" s="235"/>
      <c r="T87" s="217"/>
      <c r="U87" s="235"/>
      <c r="V87" s="217"/>
      <c r="AH87" s="217"/>
      <c r="AI87" s="217"/>
      <c r="AJ87" s="217"/>
      <c r="AK87" s="217"/>
      <c r="AL87" s="217"/>
      <c r="AM87" s="5"/>
      <c r="AN87" s="5"/>
      <c r="AO87" s="5"/>
      <c r="AP87" s="5"/>
      <c r="AQ87" s="5"/>
    </row>
    <row r="88" spans="1:43" ht="30" hidden="1" customHeight="1" outlineLevel="1">
      <c r="A88" s="271"/>
      <c r="B88" s="323" t="s">
        <v>628</v>
      </c>
      <c r="C88" s="79">
        <v>84220</v>
      </c>
      <c r="D88" s="12" t="s">
        <v>85</v>
      </c>
      <c r="E88" s="78" t="s">
        <v>629</v>
      </c>
      <c r="F88" s="79" t="s">
        <v>86</v>
      </c>
      <c r="G88" s="71">
        <v>23.53</v>
      </c>
      <c r="H88" s="71">
        <f t="shared" ref="H88:H91" si="28">+M88</f>
        <v>23.65</v>
      </c>
      <c r="I88" s="88">
        <f>ROUND((H88*$M$13)+H88,2)</f>
        <v>30.2</v>
      </c>
      <c r="J88" s="277">
        <f t="shared" ref="J88:J91" si="29">+I88*G88</f>
        <v>710.60599999999999</v>
      </c>
      <c r="K88" s="305"/>
      <c r="L88" s="88">
        <v>26.72</v>
      </c>
      <c r="M88" s="88">
        <f t="shared" si="8"/>
        <v>23.65</v>
      </c>
      <c r="N88" s="11"/>
      <c r="O88" s="11"/>
      <c r="P88" s="11"/>
      <c r="Q88" s="11"/>
      <c r="R88" s="279"/>
      <c r="T88" s="217"/>
      <c r="U88" s="235"/>
      <c r="V88" s="217"/>
      <c r="AH88" s="217"/>
      <c r="AI88" s="217"/>
      <c r="AJ88" s="217"/>
      <c r="AK88" s="217"/>
      <c r="AL88" s="217"/>
      <c r="AM88" s="5"/>
      <c r="AN88" s="5"/>
      <c r="AO88" s="5"/>
      <c r="AP88" s="5"/>
      <c r="AQ88" s="5"/>
    </row>
    <row r="89" spans="1:43" ht="30" hidden="1" customHeight="1" outlineLevel="1">
      <c r="A89" s="271"/>
      <c r="B89" s="323" t="s">
        <v>630</v>
      </c>
      <c r="C89" s="79" t="s">
        <v>195</v>
      </c>
      <c r="D89" s="12" t="s">
        <v>85</v>
      </c>
      <c r="E89" s="78" t="s">
        <v>147</v>
      </c>
      <c r="F89" s="79" t="s">
        <v>95</v>
      </c>
      <c r="G89" s="71">
        <v>68.180000000000007</v>
      </c>
      <c r="H89" s="71">
        <f t="shared" si="28"/>
        <v>6.17</v>
      </c>
      <c r="I89" s="88">
        <f>ROUND((H89*$M$13)+H89,2)</f>
        <v>7.88</v>
      </c>
      <c r="J89" s="277">
        <f t="shared" si="29"/>
        <v>537.25840000000005</v>
      </c>
      <c r="K89" s="305"/>
      <c r="L89" s="88">
        <v>6.97</v>
      </c>
      <c r="M89" s="88">
        <f t="shared" si="8"/>
        <v>6.17</v>
      </c>
      <c r="N89" s="11"/>
      <c r="O89" s="11"/>
      <c r="P89" s="11"/>
      <c r="Q89" s="11"/>
      <c r="R89" s="279"/>
      <c r="T89" s="217"/>
      <c r="U89" s="235"/>
      <c r="V89" s="217"/>
      <c r="AH89" s="217"/>
      <c r="AI89" s="217"/>
      <c r="AJ89" s="217"/>
      <c r="AK89" s="217"/>
      <c r="AL89" s="217"/>
      <c r="AM89" s="5"/>
      <c r="AN89" s="5"/>
      <c r="AO89" s="5"/>
      <c r="AP89" s="5"/>
      <c r="AQ89" s="5"/>
    </row>
    <row r="90" spans="1:43" ht="30" hidden="1" customHeight="1" outlineLevel="1">
      <c r="A90" s="271"/>
      <c r="B90" s="323" t="s">
        <v>631</v>
      </c>
      <c r="C90" s="79" t="s">
        <v>193</v>
      </c>
      <c r="D90" s="12" t="s">
        <v>85</v>
      </c>
      <c r="E90" s="78" t="s">
        <v>148</v>
      </c>
      <c r="F90" s="79" t="s">
        <v>95</v>
      </c>
      <c r="G90" s="71">
        <v>28.36</v>
      </c>
      <c r="H90" s="71">
        <f t="shared" si="28"/>
        <v>6.03</v>
      </c>
      <c r="I90" s="88">
        <f>ROUND((H90*$M$13)+H90,2)</f>
        <v>7.7</v>
      </c>
      <c r="J90" s="277">
        <f t="shared" si="29"/>
        <v>218.37200000000001</v>
      </c>
      <c r="K90" s="305"/>
      <c r="L90" s="88">
        <v>6.81</v>
      </c>
      <c r="M90" s="88">
        <f t="shared" si="8"/>
        <v>6.03</v>
      </c>
      <c r="N90" s="11"/>
      <c r="O90" s="11"/>
      <c r="P90" s="11"/>
      <c r="Q90" s="11"/>
      <c r="R90" s="279"/>
      <c r="T90" s="217"/>
      <c r="U90" s="235"/>
      <c r="V90" s="217"/>
      <c r="AH90" s="217"/>
      <c r="AI90" s="217"/>
      <c r="AJ90" s="217"/>
      <c r="AK90" s="217"/>
      <c r="AL90" s="217"/>
      <c r="AM90" s="5"/>
      <c r="AN90" s="5"/>
      <c r="AO90" s="5"/>
      <c r="AP90" s="5"/>
      <c r="AQ90" s="5"/>
    </row>
    <row r="91" spans="1:43" ht="20.100000000000001" hidden="1" customHeight="1" outlineLevel="1">
      <c r="A91" s="271"/>
      <c r="B91" s="323" t="s">
        <v>246</v>
      </c>
      <c r="C91" s="79" t="s">
        <v>196</v>
      </c>
      <c r="D91" s="12" t="s">
        <v>85</v>
      </c>
      <c r="E91" s="78" t="s">
        <v>128</v>
      </c>
      <c r="F91" s="79" t="s">
        <v>83</v>
      </c>
      <c r="G91" s="71">
        <v>1.0900000000000001</v>
      </c>
      <c r="H91" s="71">
        <f t="shared" si="28"/>
        <v>371.7</v>
      </c>
      <c r="I91" s="88">
        <f>ROUND((H91*$M$13)+H91,2)</f>
        <v>474.66</v>
      </c>
      <c r="J91" s="277">
        <f t="shared" si="29"/>
        <v>517.37940000000003</v>
      </c>
      <c r="K91" s="305"/>
      <c r="L91" s="88">
        <v>420</v>
      </c>
      <c r="M91" s="88">
        <f t="shared" si="8"/>
        <v>371.7</v>
      </c>
      <c r="N91" s="11"/>
      <c r="O91" s="11"/>
      <c r="P91" s="11"/>
      <c r="Q91" s="11"/>
      <c r="R91" s="279"/>
      <c r="T91" s="217"/>
      <c r="U91" s="235"/>
      <c r="V91" s="217"/>
      <c r="AH91" s="217"/>
      <c r="AI91" s="217"/>
      <c r="AJ91" s="217"/>
      <c r="AK91" s="217"/>
      <c r="AL91" s="217"/>
      <c r="AM91" s="5"/>
      <c r="AN91" s="5"/>
      <c r="AO91" s="5"/>
      <c r="AP91" s="5"/>
      <c r="AQ91" s="5"/>
    </row>
    <row r="92" spans="1:43" ht="20.100000000000001" hidden="1" customHeight="1" outlineLevel="1">
      <c r="A92" s="271"/>
      <c r="B92" s="324"/>
      <c r="C92" s="84"/>
      <c r="D92" s="84"/>
      <c r="E92" s="84"/>
      <c r="F92" s="84"/>
      <c r="G92" s="84"/>
      <c r="H92" s="85" t="s">
        <v>223</v>
      </c>
      <c r="I92" s="99" t="e">
        <f>+J92/$J$10</f>
        <v>#DIV/0!</v>
      </c>
      <c r="J92" s="325">
        <f>SUM(J76:J91)</f>
        <v>67171.40300000002</v>
      </c>
      <c r="K92" s="305"/>
      <c r="L92" s="88"/>
      <c r="M92" s="88">
        <f t="shared" si="8"/>
        <v>0</v>
      </c>
      <c r="N92" s="11"/>
      <c r="O92" s="11"/>
      <c r="P92" s="11"/>
      <c r="Q92" s="11"/>
      <c r="R92" s="279"/>
      <c r="T92" s="217"/>
      <c r="U92" s="217"/>
      <c r="V92" s="217"/>
      <c r="AH92" s="217"/>
      <c r="AI92" s="217"/>
      <c r="AJ92" s="217"/>
      <c r="AK92" s="217"/>
      <c r="AL92" s="217"/>
      <c r="AM92" s="5"/>
      <c r="AN92" s="5"/>
      <c r="AO92" s="5"/>
      <c r="AP92" s="5"/>
      <c r="AQ92" s="5"/>
    </row>
    <row r="93" spans="1:43" ht="20.100000000000001" hidden="1" customHeight="1">
      <c r="A93" s="271"/>
      <c r="B93" s="271"/>
      <c r="C93" s="230"/>
      <c r="D93" s="230"/>
      <c r="E93" s="24"/>
      <c r="F93" s="230"/>
      <c r="G93" s="48"/>
      <c r="H93" s="47"/>
      <c r="I93" s="5"/>
      <c r="J93" s="326"/>
      <c r="K93" s="305"/>
      <c r="L93" s="88"/>
      <c r="M93" s="88">
        <f t="shared" si="8"/>
        <v>0</v>
      </c>
      <c r="N93" s="11"/>
      <c r="O93" s="11"/>
      <c r="P93" s="11"/>
      <c r="Q93" s="11"/>
      <c r="R93" s="279"/>
      <c r="T93" s="217"/>
      <c r="U93" s="217"/>
      <c r="V93" s="217"/>
      <c r="AH93" s="217"/>
      <c r="AI93" s="217"/>
      <c r="AJ93" s="217"/>
      <c r="AK93" s="217"/>
      <c r="AL93" s="217"/>
      <c r="AM93" s="5"/>
      <c r="AN93" s="5"/>
      <c r="AO93" s="5"/>
      <c r="AP93" s="5"/>
      <c r="AQ93" s="5"/>
    </row>
    <row r="94" spans="1:43" ht="20.100000000000001" hidden="1" customHeight="1">
      <c r="A94" s="271"/>
      <c r="B94" s="321">
        <v>5</v>
      </c>
      <c r="C94" s="41"/>
      <c r="D94" s="41"/>
      <c r="E94" s="18" t="s">
        <v>216</v>
      </c>
      <c r="F94" s="18"/>
      <c r="G94" s="52"/>
      <c r="H94" s="52"/>
      <c r="I94" s="18"/>
      <c r="J94" s="322">
        <f>J105</f>
        <v>47522.924599999991</v>
      </c>
      <c r="K94" s="306"/>
      <c r="L94" s="184"/>
      <c r="M94" s="184">
        <f t="shared" si="8"/>
        <v>0</v>
      </c>
      <c r="N94" s="36"/>
      <c r="O94" s="36"/>
      <c r="P94" s="36"/>
      <c r="Q94" s="36"/>
      <c r="R94" s="280"/>
      <c r="S94" s="240"/>
      <c r="T94" s="223"/>
      <c r="U94" s="223"/>
      <c r="V94" s="223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23"/>
      <c r="AI94" s="223"/>
      <c r="AJ94" s="223"/>
      <c r="AK94" s="223"/>
      <c r="AL94" s="223"/>
      <c r="AM94" s="218"/>
      <c r="AN94" s="218"/>
      <c r="AO94" s="218"/>
      <c r="AP94" s="5"/>
      <c r="AQ94" s="5"/>
    </row>
    <row r="95" spans="1:43" ht="20.100000000000001" hidden="1" customHeight="1" outlineLevel="1">
      <c r="A95" s="271"/>
      <c r="B95" s="329"/>
      <c r="C95" s="31"/>
      <c r="D95" s="31"/>
      <c r="E95" s="16" t="s">
        <v>110</v>
      </c>
      <c r="F95" s="12"/>
      <c r="G95" s="51"/>
      <c r="H95" s="71"/>
      <c r="I95" s="88"/>
      <c r="J95" s="277"/>
      <c r="K95" s="305"/>
      <c r="L95" s="88"/>
      <c r="M95" s="88">
        <f t="shared" si="8"/>
        <v>0</v>
      </c>
      <c r="N95" s="11"/>
      <c r="O95" s="11"/>
      <c r="P95" s="11"/>
      <c r="Q95" s="11"/>
      <c r="R95" s="279"/>
      <c r="T95" s="217"/>
      <c r="U95" s="217"/>
      <c r="V95" s="217"/>
      <c r="AH95" s="217"/>
      <c r="AI95" s="217"/>
      <c r="AJ95" s="217"/>
      <c r="AK95" s="217"/>
      <c r="AL95" s="217"/>
      <c r="AM95" s="5"/>
      <c r="AN95" s="5"/>
      <c r="AO95" s="5"/>
      <c r="AP95" s="5"/>
      <c r="AQ95" s="5"/>
    </row>
    <row r="96" spans="1:43" s="80" customFormat="1" ht="30" hidden="1" customHeight="1" outlineLevel="1">
      <c r="A96" s="271"/>
      <c r="B96" s="327" t="s">
        <v>89</v>
      </c>
      <c r="C96" s="12" t="s">
        <v>416</v>
      </c>
      <c r="D96" s="12" t="s">
        <v>85</v>
      </c>
      <c r="E96" s="78" t="s">
        <v>560</v>
      </c>
      <c r="F96" s="12" t="s">
        <v>86</v>
      </c>
      <c r="G96" s="71">
        <v>5.14</v>
      </c>
      <c r="H96" s="71">
        <f t="shared" ref="H96" si="30">+M96</f>
        <v>89.07</v>
      </c>
      <c r="I96" s="88">
        <f>ROUND((H96*$M$13)+H96,2)</f>
        <v>113.74</v>
      </c>
      <c r="J96" s="277">
        <f t="shared" ref="J96" si="31">+I96*G96</f>
        <v>584.6235999999999</v>
      </c>
      <c r="K96" s="305"/>
      <c r="L96" s="88">
        <v>100.64</v>
      </c>
      <c r="M96" s="88">
        <f t="shared" si="8"/>
        <v>89.07</v>
      </c>
      <c r="N96" s="27"/>
      <c r="O96" s="27"/>
      <c r="P96" s="27"/>
      <c r="Q96" s="27"/>
      <c r="R96" s="283"/>
      <c r="S96" s="220"/>
      <c r="T96" s="245"/>
      <c r="U96" s="245"/>
      <c r="V96" s="245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45"/>
      <c r="AI96" s="245"/>
      <c r="AJ96" s="245"/>
      <c r="AK96" s="245"/>
      <c r="AL96" s="245"/>
      <c r="AM96" s="220"/>
      <c r="AN96" s="220"/>
      <c r="AO96" s="220"/>
      <c r="AP96" s="220"/>
      <c r="AQ96" s="220"/>
    </row>
    <row r="97" spans="1:43" ht="20.100000000000001" hidden="1" customHeight="1" outlineLevel="1">
      <c r="A97" s="271"/>
      <c r="B97" s="329"/>
      <c r="C97" s="31"/>
      <c r="D97" s="31"/>
      <c r="E97" s="16" t="s">
        <v>111</v>
      </c>
      <c r="F97" s="12"/>
      <c r="G97" s="71">
        <v>0</v>
      </c>
      <c r="H97" s="71"/>
      <c r="I97" s="88"/>
      <c r="J97" s="277"/>
      <c r="K97" s="305"/>
      <c r="L97" s="88"/>
      <c r="M97" s="88">
        <f t="shared" si="8"/>
        <v>0</v>
      </c>
      <c r="N97" s="11"/>
      <c r="O97" s="11"/>
      <c r="P97" s="11"/>
      <c r="Q97" s="11"/>
      <c r="R97" s="279"/>
      <c r="T97" s="217"/>
      <c r="U97" s="217"/>
      <c r="V97" s="217"/>
      <c r="AH97" s="217"/>
      <c r="AI97" s="217"/>
      <c r="AJ97" s="217"/>
      <c r="AK97" s="217"/>
      <c r="AL97" s="217"/>
      <c r="AM97" s="5"/>
      <c r="AN97" s="5"/>
      <c r="AO97" s="5"/>
      <c r="AP97" s="5"/>
      <c r="AQ97" s="5"/>
    </row>
    <row r="98" spans="1:43" ht="39.75" hidden="1" customHeight="1" outlineLevel="1">
      <c r="A98" s="271"/>
      <c r="B98" s="327" t="s">
        <v>94</v>
      </c>
      <c r="C98" s="12">
        <v>87489</v>
      </c>
      <c r="D98" s="12" t="s">
        <v>85</v>
      </c>
      <c r="E98" s="78" t="s">
        <v>869</v>
      </c>
      <c r="F98" s="12" t="s">
        <v>86</v>
      </c>
      <c r="G98" s="71">
        <v>572.63</v>
      </c>
      <c r="H98" s="71">
        <f t="shared" ref="H98:H102" si="32">+M98</f>
        <v>24.92</v>
      </c>
      <c r="I98" s="88">
        <f>ROUND((H98*$M$13)+H98,2)</f>
        <v>31.82</v>
      </c>
      <c r="J98" s="277">
        <f t="shared" ref="J98:J102" si="33">+I98*G98</f>
        <v>18221.086599999999</v>
      </c>
      <c r="K98" s="305"/>
      <c r="L98" s="88">
        <v>28.16</v>
      </c>
      <c r="M98" s="88">
        <f t="shared" si="8"/>
        <v>24.92</v>
      </c>
      <c r="N98" s="11"/>
      <c r="O98" s="11"/>
      <c r="P98" s="11"/>
      <c r="Q98" s="11"/>
      <c r="R98" s="279"/>
      <c r="S98" s="246"/>
      <c r="T98" s="217"/>
      <c r="U98" s="217"/>
      <c r="V98" s="217"/>
      <c r="AH98" s="217"/>
      <c r="AI98" s="217"/>
      <c r="AJ98" s="217"/>
      <c r="AK98" s="217"/>
      <c r="AL98" s="217"/>
      <c r="AM98" s="5"/>
      <c r="AN98" s="5"/>
      <c r="AO98" s="5"/>
      <c r="AP98" s="5"/>
      <c r="AQ98" s="5"/>
    </row>
    <row r="99" spans="1:43" ht="30" hidden="1" customHeight="1" outlineLevel="1">
      <c r="A99" s="271"/>
      <c r="B99" s="327" t="s">
        <v>230</v>
      </c>
      <c r="C99" s="12" t="s">
        <v>414</v>
      </c>
      <c r="D99" s="12" t="s">
        <v>85</v>
      </c>
      <c r="E99" s="78" t="s">
        <v>151</v>
      </c>
      <c r="F99" s="12" t="s">
        <v>86</v>
      </c>
      <c r="G99" s="71">
        <v>12.34</v>
      </c>
      <c r="H99" s="71">
        <f t="shared" si="32"/>
        <v>47.44</v>
      </c>
      <c r="I99" s="88">
        <f>ROUND((H99*$M$13)+H99,2)</f>
        <v>60.58</v>
      </c>
      <c r="J99" s="277">
        <f t="shared" si="33"/>
        <v>747.55719999999997</v>
      </c>
      <c r="K99" s="305"/>
      <c r="L99" s="88">
        <v>53.6</v>
      </c>
      <c r="M99" s="88">
        <f t="shared" si="8"/>
        <v>47.44</v>
      </c>
      <c r="N99" s="11"/>
      <c r="O99" s="11"/>
      <c r="P99" s="11"/>
      <c r="Q99" s="11"/>
      <c r="R99" s="279"/>
      <c r="S99" s="246"/>
      <c r="T99" s="217"/>
      <c r="U99" s="217"/>
      <c r="V99" s="217"/>
      <c r="AH99" s="217"/>
      <c r="AI99" s="217"/>
      <c r="AJ99" s="217"/>
      <c r="AK99" s="217"/>
      <c r="AL99" s="217"/>
      <c r="AM99" s="5"/>
      <c r="AN99" s="5"/>
      <c r="AO99" s="5"/>
      <c r="AP99" s="5"/>
      <c r="AQ99" s="5"/>
    </row>
    <row r="100" spans="1:43" ht="38.25" hidden="1" customHeight="1" outlineLevel="1">
      <c r="A100" s="271"/>
      <c r="B100" s="327" t="s">
        <v>344</v>
      </c>
      <c r="C100" s="12">
        <v>87491</v>
      </c>
      <c r="D100" s="12" t="s">
        <v>85</v>
      </c>
      <c r="E100" s="78" t="s">
        <v>870</v>
      </c>
      <c r="F100" s="12" t="s">
        <v>86</v>
      </c>
      <c r="G100" s="71">
        <v>460.66</v>
      </c>
      <c r="H100" s="71">
        <f t="shared" si="32"/>
        <v>34.57</v>
      </c>
      <c r="I100" s="88">
        <f>ROUND((H100*$M$13)+H100,2)</f>
        <v>44.15</v>
      </c>
      <c r="J100" s="277">
        <f t="shared" si="33"/>
        <v>20338.138999999999</v>
      </c>
      <c r="K100" s="305"/>
      <c r="L100" s="88">
        <v>39.06</v>
      </c>
      <c r="M100" s="88">
        <f t="shared" si="8"/>
        <v>34.57</v>
      </c>
      <c r="N100" s="11"/>
      <c r="O100" s="11"/>
      <c r="P100" s="11"/>
      <c r="Q100" s="11"/>
      <c r="R100" s="279"/>
      <c r="S100" s="246"/>
      <c r="T100" s="217"/>
      <c r="U100" s="217"/>
      <c r="V100" s="217"/>
      <c r="AH100" s="217"/>
      <c r="AI100" s="217"/>
      <c r="AJ100" s="217"/>
      <c r="AK100" s="217"/>
      <c r="AL100" s="217"/>
      <c r="AM100" s="5"/>
      <c r="AN100" s="5"/>
      <c r="AO100" s="5"/>
      <c r="AP100" s="5"/>
      <c r="AQ100" s="5"/>
    </row>
    <row r="101" spans="1:43" ht="30" hidden="1" customHeight="1" outlineLevel="1">
      <c r="A101" s="271"/>
      <c r="B101" s="327" t="s">
        <v>529</v>
      </c>
      <c r="C101" s="12" t="s">
        <v>415</v>
      </c>
      <c r="D101" s="12" t="s">
        <v>85</v>
      </c>
      <c r="E101" s="78" t="s">
        <v>150</v>
      </c>
      <c r="F101" s="12" t="s">
        <v>98</v>
      </c>
      <c r="G101" s="71">
        <v>35.020000000000003</v>
      </c>
      <c r="H101" s="71">
        <f t="shared" si="32"/>
        <v>10.01</v>
      </c>
      <c r="I101" s="88">
        <f>ROUND((H101*$M$13)+H101,2)</f>
        <v>12.78</v>
      </c>
      <c r="J101" s="277">
        <f t="shared" si="33"/>
        <v>447.55560000000003</v>
      </c>
      <c r="K101" s="305"/>
      <c r="L101" s="88">
        <v>11.31</v>
      </c>
      <c r="M101" s="88">
        <f t="shared" si="8"/>
        <v>10.01</v>
      </c>
      <c r="N101" s="11"/>
      <c r="O101" s="11"/>
      <c r="P101" s="11"/>
      <c r="Q101" s="11"/>
      <c r="R101" s="279"/>
      <c r="S101" s="246"/>
      <c r="T101" s="217"/>
      <c r="U101" s="217"/>
      <c r="V101" s="217"/>
      <c r="AH101" s="217"/>
      <c r="AI101" s="217"/>
      <c r="AJ101" s="217"/>
      <c r="AK101" s="217"/>
      <c r="AL101" s="217"/>
      <c r="AM101" s="5"/>
      <c r="AN101" s="5"/>
      <c r="AO101" s="5"/>
      <c r="AP101" s="5"/>
      <c r="AQ101" s="5"/>
    </row>
    <row r="102" spans="1:43" ht="30" hidden="1" customHeight="1" outlineLevel="1">
      <c r="A102" s="271"/>
      <c r="B102" s="327" t="s">
        <v>345</v>
      </c>
      <c r="C102" s="12">
        <v>79627</v>
      </c>
      <c r="D102" s="12" t="s">
        <v>85</v>
      </c>
      <c r="E102" s="78" t="s">
        <v>112</v>
      </c>
      <c r="F102" s="12" t="s">
        <v>86</v>
      </c>
      <c r="G102" s="71">
        <v>11.32</v>
      </c>
      <c r="H102" s="71">
        <f t="shared" si="32"/>
        <v>422.28</v>
      </c>
      <c r="I102" s="88">
        <f>ROUND((H102*$M$13)+H102,2)</f>
        <v>539.25</v>
      </c>
      <c r="J102" s="277">
        <f t="shared" si="33"/>
        <v>6104.31</v>
      </c>
      <c r="K102" s="305"/>
      <c r="L102" s="88">
        <v>477.15</v>
      </c>
      <c r="M102" s="88">
        <f t="shared" si="8"/>
        <v>422.28</v>
      </c>
      <c r="N102" s="11"/>
      <c r="O102" s="11"/>
      <c r="P102" s="11"/>
      <c r="Q102" s="11"/>
      <c r="R102" s="279"/>
      <c r="T102" s="217"/>
      <c r="U102" s="217"/>
      <c r="V102" s="217"/>
      <c r="AH102" s="217"/>
      <c r="AI102" s="217"/>
      <c r="AJ102" s="217"/>
      <c r="AK102" s="217"/>
      <c r="AL102" s="217"/>
      <c r="AM102" s="5"/>
      <c r="AN102" s="5"/>
      <c r="AO102" s="5"/>
      <c r="AP102" s="5"/>
      <c r="AQ102" s="5"/>
    </row>
    <row r="103" spans="1:43" ht="20.100000000000001" hidden="1" customHeight="1" outlineLevel="1">
      <c r="A103" s="271"/>
      <c r="B103" s="327"/>
      <c r="C103" s="12"/>
      <c r="D103" s="12"/>
      <c r="E103" s="16" t="s">
        <v>590</v>
      </c>
      <c r="F103" s="12"/>
      <c r="G103" s="71">
        <v>0</v>
      </c>
      <c r="H103" s="71"/>
      <c r="I103" s="88"/>
      <c r="J103" s="277"/>
      <c r="K103" s="305"/>
      <c r="L103" s="88"/>
      <c r="M103" s="88">
        <f t="shared" si="8"/>
        <v>0</v>
      </c>
      <c r="N103" s="11"/>
      <c r="O103" s="11"/>
      <c r="P103" s="11"/>
      <c r="Q103" s="11"/>
      <c r="R103" s="279"/>
      <c r="T103" s="217"/>
      <c r="U103" s="217"/>
      <c r="V103" s="217"/>
      <c r="AH103" s="217"/>
      <c r="AI103" s="217"/>
      <c r="AJ103" s="217"/>
      <c r="AK103" s="217"/>
      <c r="AL103" s="217"/>
      <c r="AM103" s="5"/>
      <c r="AN103" s="5"/>
      <c r="AO103" s="5"/>
      <c r="AP103" s="5"/>
      <c r="AQ103" s="5"/>
    </row>
    <row r="104" spans="1:43" ht="39.75" hidden="1" customHeight="1" outlineLevel="1">
      <c r="A104" s="271"/>
      <c r="B104" s="332" t="s">
        <v>636</v>
      </c>
      <c r="C104" s="203">
        <v>87489</v>
      </c>
      <c r="D104" s="203" t="s">
        <v>85</v>
      </c>
      <c r="E104" s="204" t="s">
        <v>871</v>
      </c>
      <c r="F104" s="203" t="s">
        <v>86</v>
      </c>
      <c r="G104" s="205">
        <v>33.93</v>
      </c>
      <c r="H104" s="205">
        <f t="shared" ref="H104" si="34">+M104</f>
        <v>24.92</v>
      </c>
      <c r="I104" s="206">
        <f>ROUND((H104*$M$13)+H104,2)</f>
        <v>31.82</v>
      </c>
      <c r="J104" s="333">
        <f t="shared" ref="J104" si="35">+I104*G104</f>
        <v>1079.6525999999999</v>
      </c>
      <c r="K104" s="309"/>
      <c r="L104" s="206">
        <v>28.16</v>
      </c>
      <c r="M104" s="206">
        <f t="shared" ref="M104:M167" si="36">ROUND(L104*$M$14,2)</f>
        <v>24.92</v>
      </c>
      <c r="N104" s="207"/>
      <c r="O104" s="207"/>
      <c r="P104" s="207"/>
      <c r="Q104" s="207"/>
      <c r="R104" s="284"/>
      <c r="S104" s="221"/>
      <c r="T104" s="225"/>
      <c r="U104" s="225"/>
      <c r="V104" s="225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47"/>
      <c r="AH104" s="225"/>
      <c r="AI104" s="225"/>
      <c r="AJ104" s="225"/>
      <c r="AK104" s="225"/>
      <c r="AL104" s="225"/>
      <c r="AM104" s="221"/>
      <c r="AN104" s="221"/>
      <c r="AO104" s="221"/>
      <c r="AP104" s="221"/>
      <c r="AQ104" s="221"/>
    </row>
    <row r="105" spans="1:43" ht="20.100000000000001" hidden="1" customHeight="1" outlineLevel="1">
      <c r="A105" s="271"/>
      <c r="B105" s="324"/>
      <c r="C105" s="84"/>
      <c r="D105" s="84"/>
      <c r="E105" s="84"/>
      <c r="F105" s="84"/>
      <c r="G105" s="84"/>
      <c r="H105" s="85" t="s">
        <v>223</v>
      </c>
      <c r="I105" s="99" t="e">
        <f>+J105/$J$10</f>
        <v>#DIV/0!</v>
      </c>
      <c r="J105" s="325">
        <f>SUM(J96:J104)</f>
        <v>47522.924599999991</v>
      </c>
      <c r="K105" s="305"/>
      <c r="L105" s="88"/>
      <c r="M105" s="88">
        <f t="shared" si="36"/>
        <v>0</v>
      </c>
      <c r="N105" s="11"/>
      <c r="O105" s="11"/>
      <c r="P105" s="11"/>
      <c r="Q105" s="11"/>
      <c r="R105" s="279"/>
      <c r="T105" s="217"/>
      <c r="U105" s="217"/>
      <c r="V105" s="217"/>
      <c r="AH105" s="217"/>
      <c r="AI105" s="217"/>
      <c r="AJ105" s="217"/>
      <c r="AK105" s="217"/>
      <c r="AL105" s="217"/>
      <c r="AM105" s="5"/>
      <c r="AN105" s="5"/>
      <c r="AO105" s="5"/>
      <c r="AP105" s="5"/>
      <c r="AQ105" s="5"/>
    </row>
    <row r="106" spans="1:43" ht="20.100000000000001" hidden="1" customHeight="1">
      <c r="A106" s="271"/>
      <c r="B106" s="271"/>
      <c r="C106" s="230"/>
      <c r="D106" s="230"/>
      <c r="E106" s="24"/>
      <c r="F106" s="230"/>
      <c r="G106" s="48"/>
      <c r="H106" s="47"/>
      <c r="I106" s="5"/>
      <c r="J106" s="326"/>
      <c r="K106" s="305"/>
      <c r="L106" s="88"/>
      <c r="M106" s="88">
        <f t="shared" si="36"/>
        <v>0</v>
      </c>
      <c r="N106" s="11"/>
      <c r="O106" s="11"/>
      <c r="P106" s="11"/>
      <c r="Q106" s="11"/>
      <c r="R106" s="279"/>
      <c r="T106" s="217"/>
      <c r="U106" s="217"/>
      <c r="V106" s="217"/>
      <c r="AH106" s="217"/>
      <c r="AI106" s="217"/>
      <c r="AJ106" s="217"/>
      <c r="AK106" s="217"/>
      <c r="AL106" s="217"/>
      <c r="AM106" s="5"/>
      <c r="AN106" s="5"/>
      <c r="AO106" s="5"/>
      <c r="AP106" s="5"/>
      <c r="AQ106" s="5"/>
    </row>
    <row r="107" spans="1:43" ht="20.100000000000001" hidden="1" customHeight="1">
      <c r="A107" s="271"/>
      <c r="B107" s="321">
        <v>6</v>
      </c>
      <c r="C107" s="17"/>
      <c r="D107" s="17"/>
      <c r="E107" s="18" t="s">
        <v>113</v>
      </c>
      <c r="F107" s="18"/>
      <c r="G107" s="52"/>
      <c r="H107" s="52"/>
      <c r="I107" s="18"/>
      <c r="J107" s="322">
        <f>J148</f>
        <v>2051.9004999999997</v>
      </c>
      <c r="K107" s="306"/>
      <c r="L107" s="184"/>
      <c r="M107" s="184">
        <f t="shared" si="36"/>
        <v>0</v>
      </c>
      <c r="N107" s="36"/>
      <c r="O107" s="36"/>
      <c r="P107" s="36"/>
      <c r="Q107" s="36"/>
      <c r="R107" s="280"/>
      <c r="S107" s="218"/>
      <c r="T107" s="223"/>
      <c r="U107" s="223"/>
      <c r="V107" s="223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23"/>
      <c r="AI107" s="223"/>
      <c r="AJ107" s="223"/>
      <c r="AK107" s="223"/>
      <c r="AL107" s="223"/>
      <c r="AM107" s="218"/>
      <c r="AN107" s="218"/>
      <c r="AO107" s="218"/>
      <c r="AP107" s="5"/>
      <c r="AQ107" s="5"/>
    </row>
    <row r="108" spans="1:43" ht="20.100000000000001" hidden="1" customHeight="1" outlineLevel="1">
      <c r="A108" s="271"/>
      <c r="B108" s="318"/>
      <c r="C108" s="9"/>
      <c r="D108" s="9"/>
      <c r="E108" s="14" t="s">
        <v>131</v>
      </c>
      <c r="F108" s="14"/>
      <c r="G108" s="49"/>
      <c r="H108" s="71"/>
      <c r="I108" s="88"/>
      <c r="J108" s="277"/>
      <c r="K108" s="305"/>
      <c r="L108" s="88"/>
      <c r="M108" s="88">
        <f t="shared" si="36"/>
        <v>0</v>
      </c>
      <c r="N108" s="11"/>
      <c r="O108" s="11"/>
      <c r="P108" s="11"/>
      <c r="Q108" s="11"/>
      <c r="R108" s="279"/>
      <c r="T108" s="217"/>
      <c r="U108" s="217"/>
      <c r="V108" s="217"/>
      <c r="AH108" s="217"/>
      <c r="AI108" s="217"/>
      <c r="AJ108" s="217"/>
      <c r="AK108" s="217"/>
      <c r="AL108" s="217"/>
      <c r="AM108" s="5"/>
      <c r="AN108" s="5"/>
      <c r="AO108" s="5"/>
      <c r="AP108" s="5"/>
      <c r="AQ108" s="5"/>
    </row>
    <row r="109" spans="1:43" ht="30" hidden="1" customHeight="1" outlineLevel="1">
      <c r="A109" s="271"/>
      <c r="B109" s="327" t="s">
        <v>97</v>
      </c>
      <c r="C109" s="12" t="s">
        <v>383</v>
      </c>
      <c r="D109" s="12" t="s">
        <v>85</v>
      </c>
      <c r="E109" s="78" t="s">
        <v>536</v>
      </c>
      <c r="F109" s="79" t="s">
        <v>81</v>
      </c>
      <c r="G109" s="71">
        <v>6</v>
      </c>
      <c r="H109" s="71">
        <f t="shared" ref="H109:H115" si="37">+M109</f>
        <v>256.92</v>
      </c>
      <c r="I109" s="88">
        <f t="shared" ref="I109:I115" si="38">ROUND((H109*$M$13)+H109,2)</f>
        <v>328.09</v>
      </c>
      <c r="J109" s="277">
        <f t="shared" ref="J109:J115" si="39">+I109*G109</f>
        <v>1968.54</v>
      </c>
      <c r="K109" s="305"/>
      <c r="L109" s="88">
        <v>290.31</v>
      </c>
      <c r="M109" s="88">
        <f t="shared" si="36"/>
        <v>256.92</v>
      </c>
      <c r="N109" s="11"/>
      <c r="O109" s="11"/>
      <c r="P109" s="11"/>
      <c r="Q109" s="11"/>
      <c r="R109" s="279"/>
      <c r="T109" s="217"/>
      <c r="U109" s="217"/>
      <c r="V109" s="217"/>
      <c r="AH109" s="217"/>
      <c r="AI109" s="217"/>
      <c r="AJ109" s="217"/>
      <c r="AK109" s="217"/>
      <c r="AL109" s="217"/>
      <c r="AM109" s="5"/>
      <c r="AN109" s="5"/>
      <c r="AO109" s="5"/>
      <c r="AP109" s="5"/>
      <c r="AQ109" s="5"/>
    </row>
    <row r="110" spans="1:43" s="80" customFormat="1" ht="30" hidden="1" customHeight="1" outlineLevel="1">
      <c r="A110" s="271"/>
      <c r="B110" s="327" t="s">
        <v>114</v>
      </c>
      <c r="C110" s="12" t="s">
        <v>191</v>
      </c>
      <c r="D110" s="12" t="s">
        <v>85</v>
      </c>
      <c r="E110" s="78" t="s">
        <v>540</v>
      </c>
      <c r="F110" s="79" t="s">
        <v>81</v>
      </c>
      <c r="G110" s="71">
        <v>3</v>
      </c>
      <c r="H110" s="71">
        <f t="shared" si="37"/>
        <v>905.59</v>
      </c>
      <c r="I110" s="88">
        <f t="shared" si="38"/>
        <v>1156.44</v>
      </c>
      <c r="J110" s="277">
        <f t="shared" si="39"/>
        <v>3469.32</v>
      </c>
      <c r="K110" s="305"/>
      <c r="L110" s="88">
        <v>1023.26</v>
      </c>
      <c r="M110" s="88">
        <f t="shared" si="36"/>
        <v>905.59</v>
      </c>
      <c r="N110" s="27"/>
      <c r="O110" s="27"/>
      <c r="P110" s="27"/>
      <c r="Q110" s="27"/>
      <c r="R110" s="283"/>
      <c r="S110" s="220"/>
      <c r="T110" s="245"/>
      <c r="U110" s="245"/>
      <c r="V110" s="245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45"/>
      <c r="AI110" s="245"/>
      <c r="AJ110" s="245"/>
      <c r="AK110" s="245"/>
      <c r="AL110" s="245"/>
      <c r="AM110" s="220"/>
      <c r="AN110" s="220"/>
      <c r="AO110" s="220"/>
      <c r="AP110" s="220"/>
      <c r="AQ110" s="220"/>
    </row>
    <row r="111" spans="1:43" ht="30" hidden="1" customHeight="1" outlineLevel="1">
      <c r="A111" s="271"/>
      <c r="B111" s="327" t="s">
        <v>153</v>
      </c>
      <c r="C111" s="12" t="s">
        <v>384</v>
      </c>
      <c r="D111" s="12" t="s">
        <v>85</v>
      </c>
      <c r="E111" s="78" t="s">
        <v>539</v>
      </c>
      <c r="F111" s="79" t="s">
        <v>81</v>
      </c>
      <c r="G111" s="71">
        <v>3</v>
      </c>
      <c r="H111" s="71">
        <f t="shared" si="37"/>
        <v>260.97000000000003</v>
      </c>
      <c r="I111" s="88">
        <f t="shared" si="38"/>
        <v>333.26</v>
      </c>
      <c r="J111" s="277">
        <f t="shared" si="39"/>
        <v>999.78</v>
      </c>
      <c r="K111" s="305"/>
      <c r="L111" s="88">
        <v>294.88</v>
      </c>
      <c r="M111" s="88">
        <f t="shared" si="36"/>
        <v>260.97000000000003</v>
      </c>
      <c r="N111" s="11"/>
      <c r="O111" s="11"/>
      <c r="P111" s="11"/>
      <c r="Q111" s="11"/>
      <c r="R111" s="279"/>
      <c r="T111" s="217"/>
      <c r="U111" s="217"/>
      <c r="V111" s="217"/>
      <c r="AH111" s="217"/>
      <c r="AI111" s="217"/>
      <c r="AJ111" s="217"/>
      <c r="AK111" s="217"/>
      <c r="AL111" s="217"/>
      <c r="AM111" s="5"/>
      <c r="AN111" s="5"/>
      <c r="AO111" s="5"/>
      <c r="AP111" s="5"/>
      <c r="AQ111" s="5"/>
    </row>
    <row r="112" spans="1:43" ht="30" hidden="1" customHeight="1" outlineLevel="1">
      <c r="A112" s="271"/>
      <c r="B112" s="327" t="s">
        <v>154</v>
      </c>
      <c r="C112" s="12" t="s">
        <v>384</v>
      </c>
      <c r="D112" s="12" t="s">
        <v>85</v>
      </c>
      <c r="E112" s="78" t="s">
        <v>537</v>
      </c>
      <c r="F112" s="79" t="s">
        <v>81</v>
      </c>
      <c r="G112" s="71">
        <v>6</v>
      </c>
      <c r="H112" s="71">
        <f t="shared" si="37"/>
        <v>260.97000000000003</v>
      </c>
      <c r="I112" s="88">
        <f t="shared" si="38"/>
        <v>333.26</v>
      </c>
      <c r="J112" s="277">
        <f t="shared" si="39"/>
        <v>1999.56</v>
      </c>
      <c r="K112" s="305"/>
      <c r="L112" s="88">
        <v>294.88</v>
      </c>
      <c r="M112" s="88">
        <f t="shared" si="36"/>
        <v>260.97000000000003</v>
      </c>
      <c r="N112" s="11"/>
      <c r="O112" s="11"/>
      <c r="P112" s="11"/>
      <c r="Q112" s="11"/>
      <c r="R112" s="279"/>
      <c r="T112" s="217"/>
      <c r="U112" s="217"/>
      <c r="V112" s="217"/>
      <c r="AH112" s="217"/>
      <c r="AI112" s="217"/>
      <c r="AJ112" s="217"/>
      <c r="AK112" s="217"/>
      <c r="AL112" s="217"/>
      <c r="AM112" s="5"/>
      <c r="AN112" s="5"/>
      <c r="AO112" s="5"/>
      <c r="AP112" s="5"/>
      <c r="AQ112" s="5"/>
    </row>
    <row r="113" spans="1:43" ht="30" hidden="1" customHeight="1" outlineLevel="1">
      <c r="A113" s="271"/>
      <c r="B113" s="327" t="s">
        <v>27</v>
      </c>
      <c r="C113" s="12" t="s">
        <v>384</v>
      </c>
      <c r="D113" s="12" t="s">
        <v>85</v>
      </c>
      <c r="E113" s="78" t="s">
        <v>538</v>
      </c>
      <c r="F113" s="79" t="s">
        <v>81</v>
      </c>
      <c r="G113" s="71">
        <v>5</v>
      </c>
      <c r="H113" s="71">
        <f t="shared" si="37"/>
        <v>260.97000000000003</v>
      </c>
      <c r="I113" s="88">
        <f t="shared" si="38"/>
        <v>333.26</v>
      </c>
      <c r="J113" s="277">
        <f t="shared" si="39"/>
        <v>1666.3</v>
      </c>
      <c r="K113" s="305"/>
      <c r="L113" s="88">
        <v>294.88</v>
      </c>
      <c r="M113" s="88">
        <f t="shared" si="36"/>
        <v>260.97000000000003</v>
      </c>
      <c r="N113" s="11"/>
      <c r="O113" s="11"/>
      <c r="P113" s="11"/>
      <c r="Q113" s="11"/>
      <c r="R113" s="279"/>
      <c r="T113" s="217"/>
      <c r="U113" s="217"/>
      <c r="V113" s="217"/>
      <c r="AH113" s="217"/>
      <c r="AI113" s="217"/>
      <c r="AJ113" s="217"/>
      <c r="AK113" s="217"/>
      <c r="AL113" s="217"/>
      <c r="AM113" s="5"/>
      <c r="AN113" s="5"/>
      <c r="AO113" s="5"/>
      <c r="AP113" s="5"/>
      <c r="AQ113" s="5"/>
    </row>
    <row r="114" spans="1:43" ht="30" hidden="1" customHeight="1" outlineLevel="1">
      <c r="A114" s="271"/>
      <c r="B114" s="327" t="s">
        <v>167</v>
      </c>
      <c r="C114" s="12"/>
      <c r="D114" s="12" t="s">
        <v>2</v>
      </c>
      <c r="E114" s="78" t="s">
        <v>579</v>
      </c>
      <c r="F114" s="79" t="s">
        <v>81</v>
      </c>
      <c r="G114" s="71">
        <v>8</v>
      </c>
      <c r="H114" s="71">
        <f t="shared" si="37"/>
        <v>357.72</v>
      </c>
      <c r="I114" s="88">
        <f t="shared" si="38"/>
        <v>456.81</v>
      </c>
      <c r="J114" s="277">
        <f t="shared" si="39"/>
        <v>3654.48</v>
      </c>
      <c r="K114" s="305"/>
      <c r="L114" s="88">
        <v>404.2</v>
      </c>
      <c r="M114" s="88">
        <f t="shared" si="36"/>
        <v>357.72</v>
      </c>
      <c r="N114" s="11"/>
      <c r="O114" s="11"/>
      <c r="P114" s="11"/>
      <c r="Q114" s="11"/>
      <c r="R114" s="279"/>
      <c r="T114" s="217"/>
      <c r="U114" s="217"/>
      <c r="V114" s="217"/>
      <c r="AH114" s="217"/>
      <c r="AI114" s="217"/>
      <c r="AJ114" s="217"/>
      <c r="AK114" s="217"/>
      <c r="AL114" s="217"/>
      <c r="AM114" s="5"/>
      <c r="AN114" s="5"/>
      <c r="AO114" s="5"/>
      <c r="AP114" s="5"/>
      <c r="AQ114" s="5"/>
    </row>
    <row r="115" spans="1:43" ht="19.5" hidden="1" customHeight="1" outlineLevel="1">
      <c r="A115" s="271"/>
      <c r="B115" s="327" t="s">
        <v>583</v>
      </c>
      <c r="C115" s="12"/>
      <c r="D115" s="12" t="s">
        <v>2</v>
      </c>
      <c r="E115" s="78" t="s">
        <v>642</v>
      </c>
      <c r="F115" s="79" t="s">
        <v>86</v>
      </c>
      <c r="G115" s="71">
        <v>15.4</v>
      </c>
      <c r="H115" s="71">
        <f t="shared" si="37"/>
        <v>330.71</v>
      </c>
      <c r="I115" s="88">
        <f t="shared" si="38"/>
        <v>422.32</v>
      </c>
      <c r="J115" s="277">
        <f t="shared" si="39"/>
        <v>6503.7280000000001</v>
      </c>
      <c r="K115" s="305"/>
      <c r="L115" s="88">
        <v>373.68</v>
      </c>
      <c r="M115" s="88">
        <f t="shared" si="36"/>
        <v>330.71</v>
      </c>
      <c r="N115" s="11"/>
      <c r="O115" s="11"/>
      <c r="P115" s="11"/>
      <c r="Q115" s="11"/>
      <c r="R115" s="279"/>
      <c r="T115" s="217"/>
      <c r="U115" s="217"/>
      <c r="V115" s="217"/>
      <c r="AH115" s="217"/>
      <c r="AI115" s="217"/>
      <c r="AJ115" s="217"/>
      <c r="AK115" s="217"/>
      <c r="AL115" s="217"/>
      <c r="AM115" s="5"/>
      <c r="AN115" s="5"/>
      <c r="AO115" s="5"/>
      <c r="AP115" s="5"/>
      <c r="AQ115" s="5"/>
    </row>
    <row r="116" spans="1:43" ht="19.5" hidden="1" customHeight="1" outlineLevel="1">
      <c r="A116" s="271"/>
      <c r="B116" s="329"/>
      <c r="C116" s="12"/>
      <c r="D116" s="12"/>
      <c r="E116" s="16" t="s">
        <v>180</v>
      </c>
      <c r="F116" s="12"/>
      <c r="G116" s="71">
        <v>0</v>
      </c>
      <c r="H116" s="71"/>
      <c r="I116" s="88"/>
      <c r="J116" s="277"/>
      <c r="K116" s="305"/>
      <c r="L116" s="88"/>
      <c r="M116" s="88">
        <f t="shared" si="36"/>
        <v>0</v>
      </c>
      <c r="N116" s="11"/>
      <c r="O116" s="11"/>
      <c r="P116" s="11"/>
      <c r="Q116" s="11"/>
      <c r="R116" s="279"/>
      <c r="T116" s="217"/>
      <c r="U116" s="217"/>
      <c r="V116" s="217"/>
      <c r="AH116" s="217"/>
      <c r="AI116" s="217"/>
      <c r="AJ116" s="217"/>
      <c r="AK116" s="217"/>
      <c r="AL116" s="217"/>
      <c r="AM116" s="5"/>
      <c r="AN116" s="5"/>
      <c r="AO116" s="5"/>
      <c r="AP116" s="5"/>
      <c r="AQ116" s="5"/>
    </row>
    <row r="117" spans="1:43" ht="19.5" hidden="1" customHeight="1" outlineLevel="1">
      <c r="A117" s="271"/>
      <c r="B117" s="327" t="s">
        <v>547</v>
      </c>
      <c r="C117" s="12" t="s">
        <v>386</v>
      </c>
      <c r="D117" s="12" t="s">
        <v>85</v>
      </c>
      <c r="E117" s="78" t="s">
        <v>152</v>
      </c>
      <c r="F117" s="79" t="s">
        <v>81</v>
      </c>
      <c r="G117" s="71">
        <v>31</v>
      </c>
      <c r="H117" s="71">
        <f t="shared" ref="H117" si="40">+M117</f>
        <v>53.6</v>
      </c>
      <c r="I117" s="88">
        <f>ROUND((H117*$M$13)+H117,2)</f>
        <v>68.45</v>
      </c>
      <c r="J117" s="277">
        <f t="shared" ref="J117" si="41">+I117*G117</f>
        <v>2121.9500000000003</v>
      </c>
      <c r="K117" s="305"/>
      <c r="L117" s="88">
        <v>60.56</v>
      </c>
      <c r="M117" s="88">
        <f t="shared" si="36"/>
        <v>53.6</v>
      </c>
      <c r="N117" s="11"/>
      <c r="O117" s="11"/>
      <c r="P117" s="11"/>
      <c r="Q117" s="11"/>
      <c r="R117" s="279"/>
      <c r="T117" s="217"/>
      <c r="U117" s="217"/>
      <c r="V117" s="217"/>
      <c r="AH117" s="217"/>
      <c r="AI117" s="217"/>
      <c r="AJ117" s="217"/>
      <c r="AK117" s="217"/>
      <c r="AL117" s="217"/>
      <c r="AM117" s="5"/>
      <c r="AN117" s="5"/>
      <c r="AO117" s="5"/>
      <c r="AP117" s="5"/>
      <c r="AQ117" s="5"/>
    </row>
    <row r="118" spans="1:43" ht="19.5" hidden="1" customHeight="1" outlineLevel="1">
      <c r="A118" s="271"/>
      <c r="B118" s="327"/>
      <c r="C118" s="12"/>
      <c r="D118" s="12"/>
      <c r="E118" s="16" t="s">
        <v>364</v>
      </c>
      <c r="F118" s="12"/>
      <c r="G118" s="71">
        <v>0</v>
      </c>
      <c r="H118" s="71"/>
      <c r="I118" s="88"/>
      <c r="J118" s="277"/>
      <c r="K118" s="305"/>
      <c r="L118" s="88"/>
      <c r="M118" s="88">
        <f t="shared" si="36"/>
        <v>0</v>
      </c>
      <c r="N118" s="11"/>
      <c r="O118" s="11"/>
      <c r="P118" s="11"/>
      <c r="Q118" s="11"/>
      <c r="R118" s="279"/>
      <c r="T118" s="217"/>
      <c r="U118" s="217"/>
      <c r="V118" s="217"/>
      <c r="AH118" s="217"/>
      <c r="AI118" s="217"/>
      <c r="AJ118" s="217"/>
      <c r="AK118" s="217"/>
      <c r="AL118" s="217"/>
      <c r="AM118" s="5"/>
      <c r="AN118" s="5"/>
      <c r="AO118" s="5"/>
      <c r="AP118" s="5"/>
      <c r="AQ118" s="5"/>
    </row>
    <row r="119" spans="1:43" ht="27.75" hidden="1" customHeight="1" outlineLevel="1">
      <c r="A119" s="271"/>
      <c r="B119" s="327" t="s">
        <v>346</v>
      </c>
      <c r="C119" s="12" t="s">
        <v>365</v>
      </c>
      <c r="D119" s="12" t="s">
        <v>85</v>
      </c>
      <c r="E119" s="78" t="s">
        <v>580</v>
      </c>
      <c r="F119" s="12" t="s">
        <v>86</v>
      </c>
      <c r="G119" s="71">
        <v>2.1</v>
      </c>
      <c r="H119" s="71">
        <f t="shared" ref="H119:H123" si="42">+M119</f>
        <v>432.52</v>
      </c>
      <c r="I119" s="88">
        <f>ROUND((H119*$M$13)+H119,2)</f>
        <v>552.33000000000004</v>
      </c>
      <c r="J119" s="277">
        <f t="shared" ref="J119:J123" si="43">+I119*G119</f>
        <v>1159.893</v>
      </c>
      <c r="K119" s="305"/>
      <c r="L119" s="88">
        <v>488.72</v>
      </c>
      <c r="M119" s="88">
        <f t="shared" si="36"/>
        <v>432.52</v>
      </c>
      <c r="N119" s="11"/>
      <c r="O119" s="11"/>
      <c r="P119" s="11"/>
      <c r="Q119" s="11"/>
      <c r="R119" s="279"/>
      <c r="AH119" s="217"/>
      <c r="AI119" s="217"/>
      <c r="AJ119" s="217"/>
      <c r="AK119" s="217"/>
      <c r="AL119" s="217"/>
      <c r="AM119" s="5"/>
      <c r="AN119" s="5"/>
      <c r="AO119" s="5"/>
      <c r="AP119" s="5"/>
      <c r="AQ119" s="5"/>
    </row>
    <row r="120" spans="1:43" ht="27.75" hidden="1" customHeight="1" outlineLevel="1">
      <c r="A120" s="271"/>
      <c r="B120" s="327" t="s">
        <v>476</v>
      </c>
      <c r="C120" s="12" t="s">
        <v>365</v>
      </c>
      <c r="D120" s="12" t="s">
        <v>85</v>
      </c>
      <c r="E120" s="78" t="s">
        <v>581</v>
      </c>
      <c r="F120" s="12" t="s">
        <v>86</v>
      </c>
      <c r="G120" s="71">
        <v>1.68</v>
      </c>
      <c r="H120" s="71">
        <f t="shared" si="42"/>
        <v>432.52</v>
      </c>
      <c r="I120" s="88">
        <f>ROUND((H120*$M$13)+H120,2)</f>
        <v>552.33000000000004</v>
      </c>
      <c r="J120" s="277">
        <f t="shared" si="43"/>
        <v>927.9144</v>
      </c>
      <c r="K120" s="305"/>
      <c r="L120" s="88">
        <v>488.72</v>
      </c>
      <c r="M120" s="88">
        <f t="shared" si="36"/>
        <v>432.52</v>
      </c>
      <c r="N120" s="11"/>
      <c r="O120" s="11"/>
      <c r="P120" s="11"/>
      <c r="Q120" s="11"/>
      <c r="R120" s="279"/>
      <c r="AH120" s="217"/>
      <c r="AI120" s="217"/>
      <c r="AJ120" s="217"/>
      <c r="AK120" s="217"/>
      <c r="AL120" s="217"/>
      <c r="AM120" s="5"/>
      <c r="AN120" s="5"/>
      <c r="AO120" s="5"/>
      <c r="AP120" s="5"/>
      <c r="AQ120" s="5"/>
    </row>
    <row r="121" spans="1:43" ht="27.75" hidden="1" customHeight="1" outlineLevel="1">
      <c r="A121" s="271"/>
      <c r="B121" s="327" t="s">
        <v>347</v>
      </c>
      <c r="C121" s="12" t="s">
        <v>365</v>
      </c>
      <c r="D121" s="12" t="s">
        <v>85</v>
      </c>
      <c r="E121" s="78" t="s">
        <v>582</v>
      </c>
      <c r="F121" s="12" t="s">
        <v>86</v>
      </c>
      <c r="G121" s="71">
        <v>3.36</v>
      </c>
      <c r="H121" s="71">
        <f t="shared" si="42"/>
        <v>432.52</v>
      </c>
      <c r="I121" s="88">
        <f>ROUND((H121*$M$13)+H121,2)</f>
        <v>552.33000000000004</v>
      </c>
      <c r="J121" s="277">
        <f t="shared" si="43"/>
        <v>1855.8288</v>
      </c>
      <c r="K121" s="305"/>
      <c r="L121" s="88">
        <v>488.72</v>
      </c>
      <c r="M121" s="88">
        <f t="shared" si="36"/>
        <v>432.52</v>
      </c>
      <c r="N121" s="11"/>
      <c r="O121" s="11"/>
      <c r="P121" s="11"/>
      <c r="Q121" s="11"/>
      <c r="R121" s="279"/>
      <c r="AH121" s="217"/>
      <c r="AI121" s="217"/>
      <c r="AJ121" s="217"/>
      <c r="AK121" s="217"/>
      <c r="AL121" s="217"/>
      <c r="AM121" s="5"/>
      <c r="AN121" s="5"/>
      <c r="AO121" s="5"/>
      <c r="AP121" s="5"/>
      <c r="AQ121" s="5"/>
    </row>
    <row r="122" spans="1:43" ht="30" hidden="1" customHeight="1" outlineLevel="1">
      <c r="A122" s="271"/>
      <c r="B122" s="327" t="s">
        <v>348</v>
      </c>
      <c r="C122" s="12">
        <v>68050</v>
      </c>
      <c r="D122" s="12" t="s">
        <v>85</v>
      </c>
      <c r="E122" s="78" t="s">
        <v>637</v>
      </c>
      <c r="F122" s="12" t="s">
        <v>86</v>
      </c>
      <c r="G122" s="71">
        <v>66.150000000000006</v>
      </c>
      <c r="H122" s="71">
        <f t="shared" si="42"/>
        <v>331.77</v>
      </c>
      <c r="I122" s="88">
        <f>ROUND((H122*$M$13)+H122,2)</f>
        <v>423.67</v>
      </c>
      <c r="J122" s="277">
        <f t="shared" si="43"/>
        <v>28025.770500000002</v>
      </c>
      <c r="K122" s="305"/>
      <c r="L122" s="88">
        <v>374.88</v>
      </c>
      <c r="M122" s="88">
        <f t="shared" si="36"/>
        <v>331.77</v>
      </c>
      <c r="N122" s="11"/>
      <c r="O122" s="11"/>
      <c r="P122" s="11"/>
      <c r="Q122" s="11"/>
      <c r="R122" s="279"/>
      <c r="AH122" s="217"/>
      <c r="AI122" s="217"/>
      <c r="AJ122" s="217"/>
      <c r="AK122" s="217"/>
      <c r="AL122" s="217"/>
      <c r="AM122" s="5"/>
      <c r="AN122" s="5"/>
      <c r="AO122" s="5"/>
      <c r="AP122" s="5"/>
      <c r="AQ122" s="5"/>
    </row>
    <row r="123" spans="1:43" ht="20.100000000000001" hidden="1" customHeight="1" outlineLevel="1">
      <c r="A123" s="271"/>
      <c r="B123" s="327" t="s">
        <v>349</v>
      </c>
      <c r="C123" s="12" t="s">
        <v>365</v>
      </c>
      <c r="D123" s="12" t="s">
        <v>85</v>
      </c>
      <c r="E123" s="78" t="s">
        <v>638</v>
      </c>
      <c r="F123" s="12" t="s">
        <v>86</v>
      </c>
      <c r="G123" s="71">
        <v>2.2200000000000002</v>
      </c>
      <c r="H123" s="71">
        <f t="shared" si="42"/>
        <v>432.52</v>
      </c>
      <c r="I123" s="88">
        <f>ROUND((H123*$M$13)+H123,2)</f>
        <v>552.33000000000004</v>
      </c>
      <c r="J123" s="277">
        <f t="shared" si="43"/>
        <v>1226.1726000000001</v>
      </c>
      <c r="K123" s="305"/>
      <c r="L123" s="88">
        <v>488.72</v>
      </c>
      <c r="M123" s="88">
        <f t="shared" si="36"/>
        <v>432.52</v>
      </c>
      <c r="N123" s="11"/>
      <c r="O123" s="11"/>
      <c r="P123" s="11"/>
      <c r="Q123" s="11"/>
      <c r="R123" s="279"/>
      <c r="AH123" s="217"/>
      <c r="AI123" s="217"/>
      <c r="AJ123" s="217"/>
      <c r="AK123" s="217"/>
      <c r="AL123" s="217"/>
      <c r="AM123" s="5"/>
      <c r="AN123" s="5"/>
      <c r="AO123" s="5"/>
      <c r="AP123" s="5"/>
      <c r="AQ123" s="5"/>
    </row>
    <row r="124" spans="1:43" s="15" customFormat="1" ht="20.100000000000001" hidden="1" customHeight="1" outlineLevel="1">
      <c r="A124" s="271"/>
      <c r="B124" s="318"/>
      <c r="C124" s="9"/>
      <c r="D124" s="9"/>
      <c r="E124" s="14" t="s">
        <v>166</v>
      </c>
      <c r="F124" s="14"/>
      <c r="G124" s="71">
        <v>0</v>
      </c>
      <c r="H124" s="71"/>
      <c r="I124" s="88"/>
      <c r="J124" s="277"/>
      <c r="K124" s="305"/>
      <c r="L124" s="88"/>
      <c r="M124" s="88">
        <f t="shared" si="36"/>
        <v>0</v>
      </c>
      <c r="N124" s="176"/>
      <c r="O124" s="176"/>
      <c r="P124" s="176"/>
      <c r="Q124" s="176"/>
      <c r="R124" s="285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48"/>
      <c r="AI124" s="248"/>
      <c r="AJ124" s="248"/>
      <c r="AK124" s="248"/>
      <c r="AL124" s="248"/>
      <c r="AM124" s="222"/>
      <c r="AN124" s="222"/>
      <c r="AO124" s="222"/>
      <c r="AP124" s="222"/>
      <c r="AQ124" s="222"/>
    </row>
    <row r="125" spans="1:43" s="15" customFormat="1" ht="30" hidden="1" customHeight="1" outlineLevel="1">
      <c r="A125" s="271"/>
      <c r="B125" s="327" t="s">
        <v>350</v>
      </c>
      <c r="C125" s="12" t="s">
        <v>192</v>
      </c>
      <c r="D125" s="12" t="s">
        <v>85</v>
      </c>
      <c r="E125" s="78" t="s">
        <v>639</v>
      </c>
      <c r="F125" s="79" t="s">
        <v>81</v>
      </c>
      <c r="G125" s="71">
        <v>1</v>
      </c>
      <c r="H125" s="71">
        <f t="shared" ref="H125" si="44">+M125</f>
        <v>1282.5999999999999</v>
      </c>
      <c r="I125" s="88">
        <f>ROUND((H125*$M$13)+H125,2)</f>
        <v>1637.88</v>
      </c>
      <c r="J125" s="277">
        <f t="shared" ref="J125" si="45">+I125*G125</f>
        <v>1637.88</v>
      </c>
      <c r="K125" s="305"/>
      <c r="L125" s="88">
        <v>1449.26</v>
      </c>
      <c r="M125" s="88">
        <f t="shared" si="36"/>
        <v>1282.5999999999999</v>
      </c>
      <c r="N125" s="176"/>
      <c r="O125" s="176"/>
      <c r="P125" s="176"/>
      <c r="Q125" s="176"/>
      <c r="R125" s="285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48"/>
      <c r="AI125" s="248"/>
      <c r="AJ125" s="248"/>
      <c r="AK125" s="248"/>
      <c r="AL125" s="248"/>
      <c r="AM125" s="222"/>
      <c r="AN125" s="222"/>
      <c r="AO125" s="222"/>
      <c r="AP125" s="222"/>
      <c r="AQ125" s="222"/>
    </row>
    <row r="126" spans="1:43" s="15" customFormat="1" ht="20.100000000000001" hidden="1" customHeight="1" outlineLevel="1">
      <c r="A126" s="271"/>
      <c r="B126" s="318"/>
      <c r="C126" s="9"/>
      <c r="D126" s="9"/>
      <c r="E126" s="14" t="s">
        <v>168</v>
      </c>
      <c r="F126" s="14"/>
      <c r="G126" s="71">
        <v>0</v>
      </c>
      <c r="H126" s="71"/>
      <c r="I126" s="88"/>
      <c r="J126" s="277"/>
      <c r="K126" s="305"/>
      <c r="L126" s="88"/>
      <c r="M126" s="88">
        <f t="shared" si="36"/>
        <v>0</v>
      </c>
      <c r="N126" s="176"/>
      <c r="O126" s="176"/>
      <c r="P126" s="176"/>
      <c r="Q126" s="176"/>
      <c r="R126" s="285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48"/>
      <c r="AI126" s="248"/>
      <c r="AJ126" s="248"/>
      <c r="AK126" s="248"/>
      <c r="AL126" s="248"/>
      <c r="AM126" s="222"/>
      <c r="AN126" s="222"/>
      <c r="AO126" s="222"/>
      <c r="AP126" s="222"/>
      <c r="AQ126" s="222"/>
    </row>
    <row r="127" spans="1:43" s="15" customFormat="1" ht="30" hidden="1" customHeight="1" outlineLevel="1">
      <c r="A127" s="271"/>
      <c r="B127" s="327" t="s">
        <v>351</v>
      </c>
      <c r="C127" s="12">
        <v>68052</v>
      </c>
      <c r="D127" s="12" t="s">
        <v>85</v>
      </c>
      <c r="E127" s="78" t="s">
        <v>528</v>
      </c>
      <c r="F127" s="12" t="s">
        <v>86</v>
      </c>
      <c r="G127" s="71">
        <v>0.88</v>
      </c>
      <c r="H127" s="71">
        <f t="shared" ref="H127:H139" si="46">+M127</f>
        <v>458.73</v>
      </c>
      <c r="I127" s="88">
        <f t="shared" ref="I127:I139" si="47">ROUND((H127*$M$13)+H127,2)</f>
        <v>585.79999999999995</v>
      </c>
      <c r="J127" s="277">
        <f t="shared" ref="J127:J139" si="48">+I127*G127</f>
        <v>515.50400000000002</v>
      </c>
      <c r="K127" s="305"/>
      <c r="L127" s="88">
        <v>518.34</v>
      </c>
      <c r="M127" s="88">
        <f t="shared" si="36"/>
        <v>458.73</v>
      </c>
      <c r="N127" s="176"/>
      <c r="O127" s="176"/>
      <c r="P127" s="176"/>
      <c r="Q127" s="176"/>
      <c r="R127" s="285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48"/>
      <c r="AI127" s="248"/>
      <c r="AJ127" s="248"/>
      <c r="AK127" s="248"/>
      <c r="AL127" s="248"/>
      <c r="AM127" s="222"/>
      <c r="AN127" s="222"/>
      <c r="AO127" s="222"/>
      <c r="AP127" s="222"/>
      <c r="AQ127" s="222"/>
    </row>
    <row r="128" spans="1:43" s="15" customFormat="1" ht="30" hidden="1" customHeight="1" outlineLevel="1">
      <c r="A128" s="271"/>
      <c r="B128" s="327" t="s">
        <v>352</v>
      </c>
      <c r="C128" s="12">
        <v>68052</v>
      </c>
      <c r="D128" s="12" t="s">
        <v>85</v>
      </c>
      <c r="E128" s="78" t="s">
        <v>643</v>
      </c>
      <c r="F128" s="12" t="s">
        <v>86</v>
      </c>
      <c r="G128" s="71">
        <v>2.15</v>
      </c>
      <c r="H128" s="71">
        <f t="shared" si="46"/>
        <v>458.73</v>
      </c>
      <c r="I128" s="88">
        <f t="shared" si="47"/>
        <v>585.79999999999995</v>
      </c>
      <c r="J128" s="277">
        <f t="shared" si="48"/>
        <v>1259.4699999999998</v>
      </c>
      <c r="K128" s="305"/>
      <c r="L128" s="88">
        <v>518.34</v>
      </c>
      <c r="M128" s="88">
        <f t="shared" si="36"/>
        <v>458.73</v>
      </c>
      <c r="N128" s="176"/>
      <c r="O128" s="176"/>
      <c r="P128" s="176"/>
      <c r="Q128" s="176"/>
      <c r="R128" s="285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48"/>
      <c r="AI128" s="248"/>
      <c r="AJ128" s="248"/>
      <c r="AK128" s="248"/>
      <c r="AL128" s="248"/>
      <c r="AM128" s="222"/>
      <c r="AN128" s="222"/>
      <c r="AO128" s="222"/>
      <c r="AP128" s="222"/>
      <c r="AQ128" s="222"/>
    </row>
    <row r="129" spans="1:43" s="15" customFormat="1" ht="20.100000000000001" hidden="1" customHeight="1" outlineLevel="1">
      <c r="A129" s="271"/>
      <c r="B129" s="327" t="s">
        <v>353</v>
      </c>
      <c r="C129" s="12">
        <v>85010</v>
      </c>
      <c r="D129" s="12" t="s">
        <v>85</v>
      </c>
      <c r="E129" s="78" t="s">
        <v>587</v>
      </c>
      <c r="F129" s="12" t="s">
        <v>86</v>
      </c>
      <c r="G129" s="71">
        <v>1.61</v>
      </c>
      <c r="H129" s="71">
        <f t="shared" si="46"/>
        <v>605.71</v>
      </c>
      <c r="I129" s="88">
        <f t="shared" si="47"/>
        <v>773.49</v>
      </c>
      <c r="J129" s="277">
        <f t="shared" si="48"/>
        <v>1245.3189</v>
      </c>
      <c r="K129" s="305"/>
      <c r="L129" s="88">
        <v>684.42</v>
      </c>
      <c r="M129" s="88">
        <f t="shared" si="36"/>
        <v>605.71</v>
      </c>
      <c r="N129" s="176"/>
      <c r="O129" s="176"/>
      <c r="P129" s="176"/>
      <c r="Q129" s="176"/>
      <c r="R129" s="285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48"/>
      <c r="AI129" s="248"/>
      <c r="AJ129" s="248"/>
      <c r="AK129" s="248"/>
      <c r="AL129" s="248"/>
      <c r="AM129" s="222"/>
      <c r="AN129" s="222"/>
      <c r="AO129" s="222"/>
      <c r="AP129" s="222"/>
      <c r="AQ129" s="222"/>
    </row>
    <row r="130" spans="1:43" s="15" customFormat="1" ht="30" hidden="1" customHeight="1" outlineLevel="1">
      <c r="A130" s="271"/>
      <c r="B130" s="327" t="s">
        <v>354</v>
      </c>
      <c r="C130" s="12">
        <v>68052</v>
      </c>
      <c r="D130" s="12" t="s">
        <v>85</v>
      </c>
      <c r="E130" s="78" t="s">
        <v>644</v>
      </c>
      <c r="F130" s="12" t="s">
        <v>86</v>
      </c>
      <c r="G130" s="71">
        <v>2.73</v>
      </c>
      <c r="H130" s="71">
        <f t="shared" si="46"/>
        <v>458.73</v>
      </c>
      <c r="I130" s="88">
        <f t="shared" si="47"/>
        <v>585.79999999999995</v>
      </c>
      <c r="J130" s="277">
        <f t="shared" si="48"/>
        <v>1599.2339999999999</v>
      </c>
      <c r="K130" s="305"/>
      <c r="L130" s="88">
        <v>518.34</v>
      </c>
      <c r="M130" s="88">
        <f t="shared" si="36"/>
        <v>458.73</v>
      </c>
      <c r="N130" s="176"/>
      <c r="O130" s="176"/>
      <c r="P130" s="176"/>
      <c r="Q130" s="176"/>
      <c r="R130" s="285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48"/>
      <c r="AI130" s="248"/>
      <c r="AJ130" s="248"/>
      <c r="AK130" s="248"/>
      <c r="AL130" s="248"/>
      <c r="AM130" s="222"/>
      <c r="AN130" s="222"/>
      <c r="AO130" s="222"/>
      <c r="AP130" s="222"/>
      <c r="AQ130" s="222"/>
    </row>
    <row r="131" spans="1:43" s="15" customFormat="1" ht="30" hidden="1" customHeight="1" outlineLevel="1">
      <c r="A131" s="271"/>
      <c r="B131" s="327" t="s">
        <v>355</v>
      </c>
      <c r="C131" s="12" t="s">
        <v>387</v>
      </c>
      <c r="D131" s="12" t="s">
        <v>85</v>
      </c>
      <c r="E131" s="78" t="s">
        <v>541</v>
      </c>
      <c r="F131" s="12" t="s">
        <v>86</v>
      </c>
      <c r="G131" s="71">
        <v>1.05</v>
      </c>
      <c r="H131" s="71">
        <f t="shared" si="46"/>
        <v>491.61</v>
      </c>
      <c r="I131" s="88">
        <f t="shared" si="47"/>
        <v>627.79</v>
      </c>
      <c r="J131" s="277">
        <f t="shared" si="48"/>
        <v>659.17949999999996</v>
      </c>
      <c r="K131" s="305"/>
      <c r="L131" s="88">
        <v>555.49</v>
      </c>
      <c r="M131" s="88">
        <f t="shared" si="36"/>
        <v>491.61</v>
      </c>
      <c r="N131" s="176"/>
      <c r="O131" s="176"/>
      <c r="P131" s="176"/>
      <c r="Q131" s="176"/>
      <c r="R131" s="285"/>
      <c r="S131" s="222"/>
      <c r="T131" s="222"/>
      <c r="U131" s="222"/>
      <c r="V131" s="222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  <c r="AH131" s="248"/>
      <c r="AI131" s="248"/>
      <c r="AJ131" s="248"/>
      <c r="AK131" s="248"/>
      <c r="AL131" s="248"/>
      <c r="AM131" s="222"/>
      <c r="AN131" s="222"/>
      <c r="AO131" s="222"/>
      <c r="AP131" s="222"/>
      <c r="AQ131" s="222"/>
    </row>
    <row r="132" spans="1:43" s="15" customFormat="1" ht="30" hidden="1" customHeight="1" outlineLevel="1">
      <c r="A132" s="271"/>
      <c r="B132" s="327" t="s">
        <v>356</v>
      </c>
      <c r="C132" s="12" t="s">
        <v>387</v>
      </c>
      <c r="D132" s="12" t="s">
        <v>85</v>
      </c>
      <c r="E132" s="78" t="s">
        <v>542</v>
      </c>
      <c r="F132" s="12" t="s">
        <v>86</v>
      </c>
      <c r="G132" s="71">
        <v>12.6</v>
      </c>
      <c r="H132" s="71">
        <f t="shared" si="46"/>
        <v>491.61</v>
      </c>
      <c r="I132" s="88">
        <f t="shared" si="47"/>
        <v>627.79</v>
      </c>
      <c r="J132" s="277">
        <f t="shared" si="48"/>
        <v>7910.1539999999995</v>
      </c>
      <c r="K132" s="305"/>
      <c r="L132" s="88">
        <v>555.49</v>
      </c>
      <c r="M132" s="88">
        <f t="shared" si="36"/>
        <v>491.61</v>
      </c>
      <c r="N132" s="176"/>
      <c r="O132" s="176"/>
      <c r="P132" s="176"/>
      <c r="Q132" s="176"/>
      <c r="R132" s="285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48"/>
      <c r="AI132" s="248"/>
      <c r="AJ132" s="248"/>
      <c r="AK132" s="248"/>
      <c r="AL132" s="248"/>
      <c r="AM132" s="222"/>
      <c r="AN132" s="222"/>
      <c r="AO132" s="222"/>
      <c r="AP132" s="222"/>
      <c r="AQ132" s="222"/>
    </row>
    <row r="133" spans="1:43" s="15" customFormat="1" ht="30" hidden="1" customHeight="1" outlineLevel="1">
      <c r="A133" s="271"/>
      <c r="B133" s="327" t="s">
        <v>357</v>
      </c>
      <c r="C133" s="12" t="s">
        <v>387</v>
      </c>
      <c r="D133" s="12" t="s">
        <v>85</v>
      </c>
      <c r="E133" s="78" t="s">
        <v>543</v>
      </c>
      <c r="F133" s="12" t="s">
        <v>86</v>
      </c>
      <c r="G133" s="71">
        <v>8.4</v>
      </c>
      <c r="H133" s="71">
        <f t="shared" si="46"/>
        <v>491.61</v>
      </c>
      <c r="I133" s="88">
        <f t="shared" si="47"/>
        <v>627.79</v>
      </c>
      <c r="J133" s="277">
        <f t="shared" si="48"/>
        <v>5273.4359999999997</v>
      </c>
      <c r="K133" s="305"/>
      <c r="L133" s="88">
        <v>555.49</v>
      </c>
      <c r="M133" s="88">
        <f t="shared" si="36"/>
        <v>491.61</v>
      </c>
      <c r="N133" s="176"/>
      <c r="O133" s="176"/>
      <c r="P133" s="176"/>
      <c r="Q133" s="176"/>
      <c r="R133" s="285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  <c r="AH133" s="248"/>
      <c r="AI133" s="248"/>
      <c r="AJ133" s="248"/>
      <c r="AK133" s="248"/>
      <c r="AL133" s="248"/>
      <c r="AM133" s="222"/>
      <c r="AN133" s="222"/>
      <c r="AO133" s="222"/>
      <c r="AP133" s="222"/>
      <c r="AQ133" s="222"/>
    </row>
    <row r="134" spans="1:43" s="15" customFormat="1" ht="30" hidden="1" customHeight="1" outlineLevel="1">
      <c r="A134" s="271"/>
      <c r="B134" s="327" t="s">
        <v>358</v>
      </c>
      <c r="C134" s="12" t="s">
        <v>387</v>
      </c>
      <c r="D134" s="12" t="s">
        <v>85</v>
      </c>
      <c r="E134" s="78" t="s">
        <v>544</v>
      </c>
      <c r="F134" s="12" t="s">
        <v>86</v>
      </c>
      <c r="G134" s="71">
        <v>6.3</v>
      </c>
      <c r="H134" s="71">
        <f t="shared" si="46"/>
        <v>491.61</v>
      </c>
      <c r="I134" s="88">
        <f t="shared" si="47"/>
        <v>627.79</v>
      </c>
      <c r="J134" s="277">
        <f t="shared" si="48"/>
        <v>3955.0769999999998</v>
      </c>
      <c r="K134" s="305"/>
      <c r="L134" s="88">
        <v>555.49</v>
      </c>
      <c r="M134" s="88">
        <f t="shared" si="36"/>
        <v>491.61</v>
      </c>
      <c r="N134" s="176"/>
      <c r="O134" s="176"/>
      <c r="P134" s="176"/>
      <c r="Q134" s="176"/>
      <c r="R134" s="285"/>
      <c r="S134" s="222"/>
      <c r="T134" s="222"/>
      <c r="U134" s="222"/>
      <c r="V134" s="222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/>
      <c r="AG134" s="222"/>
      <c r="AH134" s="248"/>
      <c r="AI134" s="248"/>
      <c r="AJ134" s="248"/>
      <c r="AK134" s="248"/>
      <c r="AL134" s="248"/>
      <c r="AM134" s="222"/>
      <c r="AN134" s="222"/>
      <c r="AO134" s="222"/>
      <c r="AP134" s="222"/>
      <c r="AQ134" s="222"/>
    </row>
    <row r="135" spans="1:43" s="15" customFormat="1" ht="30" hidden="1" customHeight="1" outlineLevel="1">
      <c r="A135" s="271"/>
      <c r="B135" s="327" t="s">
        <v>359</v>
      </c>
      <c r="C135" s="12" t="s">
        <v>387</v>
      </c>
      <c r="D135" s="12" t="s">
        <v>85</v>
      </c>
      <c r="E135" s="78" t="s">
        <v>645</v>
      </c>
      <c r="F135" s="12" t="s">
        <v>86</v>
      </c>
      <c r="G135" s="71">
        <v>1.05</v>
      </c>
      <c r="H135" s="71">
        <f t="shared" si="46"/>
        <v>491.61</v>
      </c>
      <c r="I135" s="88">
        <f t="shared" si="47"/>
        <v>627.79</v>
      </c>
      <c r="J135" s="277">
        <f t="shared" si="48"/>
        <v>659.17949999999996</v>
      </c>
      <c r="K135" s="305"/>
      <c r="L135" s="88">
        <v>555.49</v>
      </c>
      <c r="M135" s="88">
        <f t="shared" si="36"/>
        <v>491.61</v>
      </c>
      <c r="N135" s="176"/>
      <c r="O135" s="176"/>
      <c r="P135" s="176"/>
      <c r="Q135" s="176"/>
      <c r="R135" s="285"/>
      <c r="S135" s="222"/>
      <c r="T135" s="222"/>
      <c r="U135" s="222"/>
      <c r="V135" s="222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48"/>
      <c r="AI135" s="248"/>
      <c r="AJ135" s="248"/>
      <c r="AK135" s="248"/>
      <c r="AL135" s="248"/>
      <c r="AM135" s="222"/>
      <c r="AN135" s="222"/>
      <c r="AO135" s="222"/>
      <c r="AP135" s="222"/>
      <c r="AQ135" s="222"/>
    </row>
    <row r="136" spans="1:43" s="15" customFormat="1" ht="30" hidden="1" customHeight="1" outlineLevel="1">
      <c r="A136" s="271"/>
      <c r="B136" s="327" t="s">
        <v>360</v>
      </c>
      <c r="C136" s="12" t="s">
        <v>387</v>
      </c>
      <c r="D136" s="12" t="s">
        <v>85</v>
      </c>
      <c r="E136" s="78" t="s">
        <v>545</v>
      </c>
      <c r="F136" s="12" t="s">
        <v>86</v>
      </c>
      <c r="G136" s="71">
        <v>5.25</v>
      </c>
      <c r="H136" s="71">
        <f t="shared" si="46"/>
        <v>491.61</v>
      </c>
      <c r="I136" s="88">
        <f t="shared" si="47"/>
        <v>627.79</v>
      </c>
      <c r="J136" s="277">
        <f t="shared" si="48"/>
        <v>3295.8975</v>
      </c>
      <c r="K136" s="305"/>
      <c r="L136" s="88">
        <v>555.49</v>
      </c>
      <c r="M136" s="88">
        <f t="shared" si="36"/>
        <v>491.61</v>
      </c>
      <c r="N136" s="176"/>
      <c r="O136" s="176"/>
      <c r="P136" s="176"/>
      <c r="Q136" s="176"/>
      <c r="R136" s="285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48"/>
      <c r="AI136" s="248"/>
      <c r="AJ136" s="248"/>
      <c r="AK136" s="248"/>
      <c r="AL136" s="248"/>
      <c r="AM136" s="222"/>
      <c r="AN136" s="222"/>
      <c r="AO136" s="222"/>
      <c r="AP136" s="222"/>
      <c r="AQ136" s="222"/>
    </row>
    <row r="137" spans="1:43" s="15" customFormat="1" ht="30" hidden="1" customHeight="1" outlineLevel="1">
      <c r="A137" s="271"/>
      <c r="B137" s="327" t="s">
        <v>361</v>
      </c>
      <c r="C137" s="12" t="s">
        <v>387</v>
      </c>
      <c r="D137" s="12" t="s">
        <v>85</v>
      </c>
      <c r="E137" s="78" t="s">
        <v>546</v>
      </c>
      <c r="F137" s="12" t="s">
        <v>86</v>
      </c>
      <c r="G137" s="71">
        <v>4.2</v>
      </c>
      <c r="H137" s="71">
        <f t="shared" si="46"/>
        <v>491.61</v>
      </c>
      <c r="I137" s="88">
        <f t="shared" si="47"/>
        <v>627.79</v>
      </c>
      <c r="J137" s="277">
        <f t="shared" si="48"/>
        <v>2636.7179999999998</v>
      </c>
      <c r="K137" s="305"/>
      <c r="L137" s="88">
        <v>555.49</v>
      </c>
      <c r="M137" s="88">
        <f t="shared" si="36"/>
        <v>491.61</v>
      </c>
      <c r="N137" s="176"/>
      <c r="O137" s="176"/>
      <c r="P137" s="176"/>
      <c r="Q137" s="176"/>
      <c r="R137" s="285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48"/>
      <c r="AI137" s="248"/>
      <c r="AJ137" s="248"/>
      <c r="AK137" s="248"/>
      <c r="AL137" s="248"/>
      <c r="AM137" s="222"/>
      <c r="AN137" s="222"/>
      <c r="AO137" s="222"/>
      <c r="AP137" s="222"/>
      <c r="AQ137" s="222"/>
    </row>
    <row r="138" spans="1:43" s="15" customFormat="1" ht="30" hidden="1" customHeight="1" outlineLevel="1">
      <c r="A138" s="271"/>
      <c r="B138" s="327" t="s">
        <v>362</v>
      </c>
      <c r="C138" s="12" t="s">
        <v>387</v>
      </c>
      <c r="D138" s="12" t="s">
        <v>85</v>
      </c>
      <c r="E138" s="78" t="s">
        <v>646</v>
      </c>
      <c r="F138" s="12" t="s">
        <v>86</v>
      </c>
      <c r="G138" s="71">
        <v>16.8</v>
      </c>
      <c r="H138" s="71">
        <f t="shared" si="46"/>
        <v>491.61</v>
      </c>
      <c r="I138" s="88">
        <f t="shared" si="47"/>
        <v>627.79</v>
      </c>
      <c r="J138" s="277">
        <f t="shared" si="48"/>
        <v>10546.871999999999</v>
      </c>
      <c r="K138" s="305"/>
      <c r="L138" s="88">
        <v>555.49</v>
      </c>
      <c r="M138" s="88">
        <f t="shared" si="36"/>
        <v>491.61</v>
      </c>
      <c r="N138" s="176"/>
      <c r="O138" s="176"/>
      <c r="P138" s="176"/>
      <c r="Q138" s="176"/>
      <c r="R138" s="285"/>
      <c r="S138" s="22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48"/>
      <c r="AI138" s="248"/>
      <c r="AJ138" s="248"/>
      <c r="AK138" s="248"/>
      <c r="AL138" s="248"/>
      <c r="AM138" s="222"/>
      <c r="AN138" s="222"/>
      <c r="AO138" s="222"/>
      <c r="AP138" s="222"/>
      <c r="AQ138" s="222"/>
    </row>
    <row r="139" spans="1:43" s="15" customFormat="1" ht="20.100000000000001" hidden="1" customHeight="1" outlineLevel="1">
      <c r="A139" s="271"/>
      <c r="B139" s="327" t="s">
        <v>363</v>
      </c>
      <c r="C139" s="12"/>
      <c r="D139" s="12" t="s">
        <v>2</v>
      </c>
      <c r="E139" s="78" t="s">
        <v>372</v>
      </c>
      <c r="F139" s="12" t="s">
        <v>86</v>
      </c>
      <c r="G139" s="71">
        <v>1.88</v>
      </c>
      <c r="H139" s="71">
        <f t="shared" si="46"/>
        <v>136.38</v>
      </c>
      <c r="I139" s="88">
        <f t="shared" si="47"/>
        <v>174.16</v>
      </c>
      <c r="J139" s="277">
        <f t="shared" si="48"/>
        <v>327.42079999999999</v>
      </c>
      <c r="K139" s="305"/>
      <c r="L139" s="88">
        <v>154.1</v>
      </c>
      <c r="M139" s="88">
        <f t="shared" si="36"/>
        <v>136.38</v>
      </c>
      <c r="N139" s="176"/>
      <c r="O139" s="176"/>
      <c r="P139" s="176"/>
      <c r="Q139" s="176"/>
      <c r="R139" s="285"/>
      <c r="S139" s="222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48"/>
      <c r="AI139" s="248"/>
      <c r="AJ139" s="248"/>
      <c r="AK139" s="248"/>
      <c r="AL139" s="248"/>
      <c r="AM139" s="222"/>
      <c r="AN139" s="222"/>
      <c r="AO139" s="222"/>
      <c r="AP139" s="222"/>
      <c r="AQ139" s="222"/>
    </row>
    <row r="140" spans="1:43" ht="20.100000000000001" hidden="1" customHeight="1" outlineLevel="1">
      <c r="A140" s="271"/>
      <c r="B140" s="329"/>
      <c r="C140" s="31"/>
      <c r="D140" s="31"/>
      <c r="E140" s="16" t="s">
        <v>28</v>
      </c>
      <c r="F140" s="12"/>
      <c r="G140" s="71">
        <v>0</v>
      </c>
      <c r="H140" s="71"/>
      <c r="I140" s="88"/>
      <c r="J140" s="277"/>
      <c r="K140" s="305"/>
      <c r="L140" s="88"/>
      <c r="M140" s="88">
        <f t="shared" si="36"/>
        <v>0</v>
      </c>
      <c r="N140" s="11"/>
      <c r="O140" s="11"/>
      <c r="P140" s="11"/>
      <c r="Q140" s="11"/>
      <c r="R140" s="279"/>
      <c r="AH140" s="217"/>
      <c r="AI140" s="217"/>
      <c r="AJ140" s="217"/>
      <c r="AK140" s="217"/>
      <c r="AL140" s="217"/>
      <c r="AM140" s="5"/>
      <c r="AN140" s="5"/>
      <c r="AO140" s="5"/>
      <c r="AP140" s="5"/>
      <c r="AQ140" s="5"/>
    </row>
    <row r="141" spans="1:43" ht="20.100000000000001" hidden="1" customHeight="1" outlineLevel="1">
      <c r="A141" s="271"/>
      <c r="B141" s="327" t="s">
        <v>584</v>
      </c>
      <c r="C141" s="12">
        <v>72118</v>
      </c>
      <c r="D141" s="12" t="s">
        <v>85</v>
      </c>
      <c r="E141" s="78" t="s">
        <v>465</v>
      </c>
      <c r="F141" s="12" t="s">
        <v>86</v>
      </c>
      <c r="G141" s="71">
        <v>9.4600000000000009</v>
      </c>
      <c r="H141" s="71">
        <f t="shared" ref="H141:H142" si="49">+M141</f>
        <v>127.72</v>
      </c>
      <c r="I141" s="88">
        <f>ROUND((H141*$M$13)+H141,2)</f>
        <v>163.1</v>
      </c>
      <c r="J141" s="277">
        <f t="shared" ref="J141:J142" si="50">+I141*G141</f>
        <v>1542.9260000000002</v>
      </c>
      <c r="K141" s="305"/>
      <c r="L141" s="88">
        <v>144.32</v>
      </c>
      <c r="M141" s="88">
        <f t="shared" si="36"/>
        <v>127.72</v>
      </c>
      <c r="N141" s="11"/>
      <c r="O141" s="11"/>
      <c r="P141" s="11"/>
      <c r="Q141" s="11"/>
      <c r="R141" s="279"/>
      <c r="AH141" s="217"/>
      <c r="AI141" s="217"/>
      <c r="AJ141" s="217"/>
      <c r="AK141" s="217"/>
      <c r="AL141" s="217"/>
      <c r="AM141" s="5"/>
      <c r="AN141" s="5"/>
      <c r="AO141" s="5"/>
      <c r="AP141" s="5"/>
      <c r="AQ141" s="5"/>
    </row>
    <row r="142" spans="1:43" ht="20.100000000000001" hidden="1" customHeight="1" outlineLevel="1">
      <c r="A142" s="271"/>
      <c r="B142" s="327" t="s">
        <v>921</v>
      </c>
      <c r="C142" s="12">
        <v>85005</v>
      </c>
      <c r="D142" s="12" t="s">
        <v>85</v>
      </c>
      <c r="E142" s="78" t="s">
        <v>894</v>
      </c>
      <c r="F142" s="12" t="s">
        <v>86</v>
      </c>
      <c r="G142" s="71">
        <v>12</v>
      </c>
      <c r="H142" s="71">
        <f t="shared" si="49"/>
        <v>236.62</v>
      </c>
      <c r="I142" s="88">
        <f>ROUND((H142*$M$13)+H142,2)</f>
        <v>302.16000000000003</v>
      </c>
      <c r="J142" s="277">
        <f t="shared" si="50"/>
        <v>3625.92</v>
      </c>
      <c r="K142" s="305"/>
      <c r="L142" s="88">
        <v>267.37</v>
      </c>
      <c r="M142" s="88">
        <f t="shared" si="36"/>
        <v>236.62</v>
      </c>
      <c r="N142" s="11"/>
      <c r="O142" s="11"/>
      <c r="P142" s="11"/>
      <c r="Q142" s="11"/>
      <c r="R142" s="279"/>
      <c r="AH142" s="217"/>
      <c r="AI142" s="217"/>
      <c r="AJ142" s="217"/>
      <c r="AK142" s="217"/>
      <c r="AL142" s="217"/>
      <c r="AM142" s="5"/>
      <c r="AN142" s="5"/>
      <c r="AO142" s="5"/>
      <c r="AP142" s="5"/>
      <c r="AQ142" s="5"/>
    </row>
    <row r="143" spans="1:43" ht="20.100000000000001" hidden="1" customHeight="1" outlineLevel="1">
      <c r="A143" s="271"/>
      <c r="B143" s="329"/>
      <c r="C143" s="12"/>
      <c r="D143" s="12"/>
      <c r="E143" s="16" t="s">
        <v>174</v>
      </c>
      <c r="F143" s="12"/>
      <c r="G143" s="71">
        <v>0</v>
      </c>
      <c r="H143" s="71"/>
      <c r="I143" s="88"/>
      <c r="J143" s="277"/>
      <c r="K143" s="305"/>
      <c r="L143" s="88"/>
      <c r="M143" s="88">
        <f t="shared" si="36"/>
        <v>0</v>
      </c>
      <c r="N143" s="11"/>
      <c r="O143" s="11"/>
      <c r="P143" s="11"/>
      <c r="Q143" s="11"/>
      <c r="R143" s="279"/>
      <c r="AH143" s="217"/>
      <c r="AI143" s="217"/>
      <c r="AJ143" s="217"/>
      <c r="AK143" s="217"/>
      <c r="AL143" s="217"/>
      <c r="AM143" s="5"/>
      <c r="AN143" s="5"/>
      <c r="AO143" s="5"/>
      <c r="AP143" s="5"/>
      <c r="AQ143" s="5"/>
    </row>
    <row r="144" spans="1:43" ht="20.100000000000001" hidden="1" customHeight="1" outlineLevel="1">
      <c r="A144" s="271"/>
      <c r="B144" s="327" t="s">
        <v>585</v>
      </c>
      <c r="C144" s="12"/>
      <c r="D144" s="12" t="s">
        <v>2</v>
      </c>
      <c r="E144" s="78" t="s">
        <v>635</v>
      </c>
      <c r="F144" s="12" t="s">
        <v>86</v>
      </c>
      <c r="G144" s="71">
        <v>112.15</v>
      </c>
      <c r="H144" s="71">
        <f t="shared" ref="H144:H147" si="51">+M144</f>
        <v>103.7</v>
      </c>
      <c r="I144" s="88">
        <f>ROUND((H144*$M$13)+H144,2)</f>
        <v>132.41999999999999</v>
      </c>
      <c r="J144" s="277">
        <f t="shared" ref="J144:J147" si="52">+I144*G144</f>
        <v>14850.903</v>
      </c>
      <c r="K144" s="305"/>
      <c r="L144" s="88">
        <v>117.17</v>
      </c>
      <c r="M144" s="88">
        <f t="shared" si="36"/>
        <v>103.7</v>
      </c>
      <c r="N144" s="11"/>
      <c r="O144" s="11"/>
      <c r="P144" s="11"/>
      <c r="Q144" s="11"/>
      <c r="R144" s="279"/>
      <c r="AH144" s="217"/>
      <c r="AI144" s="217"/>
      <c r="AJ144" s="217"/>
      <c r="AK144" s="217"/>
      <c r="AL144" s="217"/>
      <c r="AM144" s="5"/>
      <c r="AN144" s="5"/>
      <c r="AO144" s="5"/>
      <c r="AP144" s="5"/>
      <c r="AQ144" s="5"/>
    </row>
    <row r="145" spans="1:43" ht="30" hidden="1" customHeight="1" outlineLevel="1">
      <c r="A145" s="271"/>
      <c r="B145" s="327" t="s">
        <v>586</v>
      </c>
      <c r="C145" s="12"/>
      <c r="D145" s="12" t="s">
        <v>2</v>
      </c>
      <c r="E145" s="78" t="s">
        <v>834</v>
      </c>
      <c r="F145" s="12" t="s">
        <v>86</v>
      </c>
      <c r="G145" s="71">
        <v>5.46</v>
      </c>
      <c r="H145" s="71">
        <f t="shared" si="51"/>
        <v>213.47</v>
      </c>
      <c r="I145" s="88">
        <f>ROUND((H145*$M$13)+H145,2)</f>
        <v>272.60000000000002</v>
      </c>
      <c r="J145" s="277">
        <f t="shared" si="52"/>
        <v>1488.3960000000002</v>
      </c>
      <c r="K145" s="305"/>
      <c r="L145" s="88">
        <v>241.21</v>
      </c>
      <c r="M145" s="88">
        <f t="shared" si="36"/>
        <v>213.47</v>
      </c>
      <c r="N145" s="11"/>
      <c r="O145" s="11"/>
      <c r="P145" s="11"/>
      <c r="Q145" s="11"/>
      <c r="R145" s="279"/>
      <c r="AH145" s="217"/>
      <c r="AI145" s="217"/>
      <c r="AJ145" s="217"/>
      <c r="AK145" s="217"/>
      <c r="AL145" s="217"/>
      <c r="AM145" s="5"/>
      <c r="AN145" s="5"/>
      <c r="AO145" s="5"/>
      <c r="AP145" s="5"/>
      <c r="AQ145" s="5"/>
    </row>
    <row r="146" spans="1:43" ht="30" hidden="1" customHeight="1" outlineLevel="1">
      <c r="A146" s="271"/>
      <c r="B146" s="327" t="s">
        <v>837</v>
      </c>
      <c r="C146" s="12" t="s">
        <v>549</v>
      </c>
      <c r="D146" s="12" t="s">
        <v>104</v>
      </c>
      <c r="E146" s="78" t="s">
        <v>836</v>
      </c>
      <c r="F146" s="12" t="s">
        <v>86</v>
      </c>
      <c r="G146" s="71">
        <v>19.12</v>
      </c>
      <c r="H146" s="71">
        <f t="shared" si="51"/>
        <v>51.52</v>
      </c>
      <c r="I146" s="88">
        <f>ROUND((H146*$M$13)+H146,2)</f>
        <v>65.790000000000006</v>
      </c>
      <c r="J146" s="277">
        <f t="shared" si="52"/>
        <v>1257.9048000000003</v>
      </c>
      <c r="K146" s="305"/>
      <c r="L146" s="88">
        <v>58.21</v>
      </c>
      <c r="M146" s="88">
        <f t="shared" si="36"/>
        <v>51.52</v>
      </c>
      <c r="N146" s="11"/>
      <c r="O146" s="11"/>
      <c r="P146" s="11"/>
      <c r="Q146" s="11"/>
      <c r="R146" s="279"/>
      <c r="AH146" s="217"/>
      <c r="AI146" s="217"/>
      <c r="AJ146" s="217"/>
      <c r="AK146" s="217"/>
      <c r="AL146" s="217"/>
      <c r="AM146" s="5"/>
      <c r="AN146" s="5"/>
      <c r="AO146" s="5"/>
      <c r="AP146" s="5"/>
      <c r="AQ146" s="5"/>
    </row>
    <row r="147" spans="1:43" ht="30" hidden="1" customHeight="1" outlineLevel="1">
      <c r="A147" s="271"/>
      <c r="B147" s="327" t="s">
        <v>838</v>
      </c>
      <c r="C147" s="12" t="s">
        <v>549</v>
      </c>
      <c r="D147" s="12" t="s">
        <v>104</v>
      </c>
      <c r="E147" s="78" t="s">
        <v>835</v>
      </c>
      <c r="F147" s="12" t="s">
        <v>86</v>
      </c>
      <c r="G147" s="71">
        <v>99.9</v>
      </c>
      <c r="H147" s="71">
        <f t="shared" si="51"/>
        <v>24.68</v>
      </c>
      <c r="I147" s="88">
        <f>ROUND((H147*$M$13)+H147,2)</f>
        <v>31.52</v>
      </c>
      <c r="J147" s="277">
        <f t="shared" si="52"/>
        <v>3148.848</v>
      </c>
      <c r="K147" s="305"/>
      <c r="L147" s="88">
        <v>27.89</v>
      </c>
      <c r="M147" s="88">
        <f t="shared" si="36"/>
        <v>24.68</v>
      </c>
      <c r="N147" s="11"/>
      <c r="O147" s="11"/>
      <c r="P147" s="11"/>
      <c r="Q147" s="11"/>
      <c r="R147" s="279"/>
      <c r="AH147" s="217"/>
      <c r="AI147" s="217"/>
      <c r="AJ147" s="217"/>
      <c r="AK147" s="217"/>
      <c r="AL147" s="217"/>
      <c r="AM147" s="5"/>
      <c r="AN147" s="5"/>
      <c r="AO147" s="5"/>
      <c r="AP147" s="5"/>
      <c r="AQ147" s="5"/>
    </row>
    <row r="148" spans="1:43" ht="20.100000000000001" customHeight="1" outlineLevel="1">
      <c r="A148" s="271"/>
      <c r="B148" s="324"/>
      <c r="C148" s="84"/>
      <c r="D148" s="84"/>
      <c r="E148" s="84"/>
      <c r="F148" s="84"/>
      <c r="G148" s="84"/>
      <c r="H148" s="85"/>
      <c r="I148" s="85" t="s">
        <v>223</v>
      </c>
      <c r="J148" s="345">
        <f>J43+J44+J45+J46+J47</f>
        <v>2051.9004999999997</v>
      </c>
      <c r="K148" s="305"/>
      <c r="L148" s="88"/>
      <c r="M148" s="88">
        <f t="shared" si="36"/>
        <v>0</v>
      </c>
      <c r="N148" s="11"/>
      <c r="O148" s="11"/>
      <c r="P148" s="11"/>
      <c r="Q148" s="11"/>
      <c r="R148" s="279"/>
      <c r="AH148" s="217"/>
      <c r="AI148" s="217"/>
      <c r="AJ148" s="217"/>
      <c r="AK148" s="217"/>
      <c r="AL148" s="217"/>
      <c r="AM148" s="5"/>
      <c r="AN148" s="5"/>
      <c r="AO148" s="5"/>
      <c r="AP148" s="5"/>
      <c r="AQ148" s="5"/>
    </row>
    <row r="149" spans="1:43" ht="20.100000000000001" customHeight="1">
      <c r="A149" s="271"/>
      <c r="B149" s="271"/>
      <c r="C149" s="230"/>
      <c r="D149" s="230"/>
      <c r="E149" s="24"/>
      <c r="F149" s="230"/>
      <c r="G149" s="48"/>
      <c r="H149" s="47"/>
      <c r="I149" s="5"/>
      <c r="J149" s="326"/>
      <c r="K149" s="305"/>
      <c r="L149" s="88"/>
      <c r="M149" s="88">
        <f t="shared" si="36"/>
        <v>0</v>
      </c>
      <c r="N149" s="11"/>
      <c r="O149" s="11"/>
      <c r="P149" s="11"/>
      <c r="Q149" s="11"/>
      <c r="R149" s="279"/>
      <c r="AH149" s="217"/>
      <c r="AI149" s="217"/>
      <c r="AJ149" s="217"/>
      <c r="AK149" s="217"/>
      <c r="AL149" s="217"/>
      <c r="AM149" s="5"/>
      <c r="AN149" s="5"/>
      <c r="AO149" s="5"/>
      <c r="AP149" s="5"/>
      <c r="AQ149" s="5"/>
    </row>
    <row r="150" spans="1:43" ht="20.100000000000001" customHeight="1">
      <c r="A150" s="271"/>
      <c r="B150" s="321">
        <v>2</v>
      </c>
      <c r="C150" s="17"/>
      <c r="D150" s="17"/>
      <c r="E150" s="18" t="s">
        <v>996</v>
      </c>
      <c r="F150" s="18"/>
      <c r="G150" s="52"/>
      <c r="H150" s="52"/>
      <c r="I150" s="18"/>
      <c r="J150" s="322"/>
      <c r="K150" s="306"/>
      <c r="L150" s="184"/>
      <c r="M150" s="184">
        <f t="shared" si="36"/>
        <v>0</v>
      </c>
      <c r="N150" s="36"/>
      <c r="O150" s="36"/>
      <c r="P150" s="36"/>
      <c r="Q150" s="36"/>
      <c r="R150" s="280"/>
      <c r="S150" s="218"/>
      <c r="T150" s="218"/>
      <c r="U150" s="218"/>
      <c r="V150" s="218"/>
      <c r="W150" s="218"/>
      <c r="X150" s="223"/>
      <c r="Y150" s="218"/>
      <c r="Z150" s="223"/>
      <c r="AA150" s="218"/>
      <c r="AB150" s="223"/>
      <c r="AC150" s="218"/>
      <c r="AD150" s="223"/>
      <c r="AE150" s="218"/>
      <c r="AF150" s="218"/>
      <c r="AG150" s="218"/>
      <c r="AH150" s="223"/>
      <c r="AI150" s="223"/>
      <c r="AJ150" s="223"/>
      <c r="AK150" s="223"/>
      <c r="AL150" s="223"/>
      <c r="AM150" s="218"/>
      <c r="AN150" s="218"/>
      <c r="AO150" s="218"/>
      <c r="AP150" s="218"/>
      <c r="AQ150" s="218"/>
    </row>
    <row r="151" spans="1:43" ht="36.75" customHeight="1" outlineLevel="1">
      <c r="A151" s="271"/>
      <c r="B151" s="327" t="s">
        <v>100</v>
      </c>
      <c r="C151" s="12"/>
      <c r="D151" s="12"/>
      <c r="E151" s="78" t="s">
        <v>1009</v>
      </c>
      <c r="F151" s="12" t="s">
        <v>1010</v>
      </c>
      <c r="G151" s="71">
        <v>54</v>
      </c>
      <c r="H151" s="71">
        <v>110</v>
      </c>
      <c r="I151" s="88">
        <f>ROUND((H151*$M$13)+H151,2)</f>
        <v>140.47</v>
      </c>
      <c r="J151" s="277">
        <f t="shared" ref="J151:J155" si="53">+I151*G151</f>
        <v>7585.38</v>
      </c>
      <c r="K151" s="305"/>
      <c r="L151" s="88">
        <v>102.3</v>
      </c>
      <c r="M151" s="88">
        <f t="shared" si="36"/>
        <v>90.54</v>
      </c>
      <c r="N151" s="11"/>
      <c r="O151" s="11"/>
      <c r="P151" s="11"/>
      <c r="Q151" s="11"/>
      <c r="R151" s="279"/>
      <c r="Y151" s="244"/>
      <c r="Z151" s="217"/>
      <c r="AA151" s="244"/>
      <c r="AB151" s="217"/>
      <c r="AC151" s="235"/>
      <c r="AD151" s="217"/>
      <c r="AE151" s="244"/>
      <c r="AF151" s="244"/>
      <c r="AG151" s="244"/>
      <c r="AH151" s="217"/>
      <c r="AI151" s="217"/>
      <c r="AJ151" s="217"/>
      <c r="AK151" s="217"/>
      <c r="AL151" s="217"/>
      <c r="AM151" s="244"/>
      <c r="AN151" s="244"/>
      <c r="AO151" s="244"/>
      <c r="AP151" s="5"/>
      <c r="AQ151" s="5"/>
    </row>
    <row r="152" spans="1:43" ht="29.25" customHeight="1" outlineLevel="1">
      <c r="A152" s="271"/>
      <c r="B152" s="327" t="s">
        <v>101</v>
      </c>
      <c r="C152" s="12"/>
      <c r="D152" s="12"/>
      <c r="E152" s="78" t="s">
        <v>1007</v>
      </c>
      <c r="F152" s="12" t="s">
        <v>86</v>
      </c>
      <c r="G152" s="71">
        <v>54</v>
      </c>
      <c r="H152" s="71">
        <v>90.33</v>
      </c>
      <c r="I152" s="88">
        <f>ROUND((H152*$M$13)+H152,2)</f>
        <v>115.35</v>
      </c>
      <c r="J152" s="277">
        <f t="shared" si="53"/>
        <v>6228.9</v>
      </c>
      <c r="K152" s="305"/>
      <c r="L152" s="88">
        <v>48.3</v>
      </c>
      <c r="M152" s="88">
        <f t="shared" si="36"/>
        <v>42.75</v>
      </c>
      <c r="N152" s="11"/>
      <c r="O152" s="11"/>
      <c r="P152" s="11"/>
      <c r="Q152" s="11"/>
      <c r="R152" s="279"/>
      <c r="Y152" s="244"/>
      <c r="Z152" s="217"/>
      <c r="AA152" s="244"/>
      <c r="AB152" s="217"/>
      <c r="AC152" s="235"/>
      <c r="AD152" s="217"/>
      <c r="AE152" s="244"/>
      <c r="AF152" s="244"/>
      <c r="AG152" s="244"/>
      <c r="AH152" s="217"/>
      <c r="AI152" s="217"/>
      <c r="AJ152" s="217"/>
      <c r="AK152" s="217"/>
      <c r="AL152" s="217"/>
      <c r="AM152" s="244"/>
      <c r="AN152" s="244"/>
      <c r="AO152" s="244"/>
      <c r="AP152" s="5"/>
      <c r="AQ152" s="5"/>
    </row>
    <row r="153" spans="1:43" ht="20.100000000000001" customHeight="1" outlineLevel="1">
      <c r="A153" s="271"/>
      <c r="B153" s="327" t="s">
        <v>561</v>
      </c>
      <c r="C153" s="12"/>
      <c r="D153" s="12"/>
      <c r="E153" s="78" t="s">
        <v>1008</v>
      </c>
      <c r="F153" s="12" t="s">
        <v>1000</v>
      </c>
      <c r="G153" s="71">
        <v>38.4</v>
      </c>
      <c r="H153" s="71">
        <v>215</v>
      </c>
      <c r="I153" s="88">
        <f>ROUND((H153*$M$13)+H153,2)</f>
        <v>274.56</v>
      </c>
      <c r="J153" s="277">
        <f t="shared" si="53"/>
        <v>10543.103999999999</v>
      </c>
      <c r="K153" s="305"/>
      <c r="L153" s="88">
        <v>35.200000000000003</v>
      </c>
      <c r="M153" s="88">
        <f t="shared" si="36"/>
        <v>31.15</v>
      </c>
      <c r="N153" s="11"/>
      <c r="O153" s="11"/>
      <c r="P153" s="11"/>
      <c r="Q153" s="11"/>
      <c r="R153" s="279"/>
      <c r="AC153" s="235"/>
      <c r="AD153" s="217"/>
      <c r="AH153" s="217"/>
      <c r="AI153" s="217"/>
      <c r="AJ153" s="217"/>
      <c r="AK153" s="217"/>
      <c r="AL153" s="217"/>
      <c r="AM153" s="5"/>
      <c r="AN153" s="5"/>
      <c r="AO153" s="5"/>
      <c r="AP153" s="5"/>
      <c r="AQ153" s="5"/>
    </row>
    <row r="154" spans="1:43" s="15" customFormat="1" ht="30" customHeight="1" outlineLevel="1">
      <c r="A154" s="271"/>
      <c r="B154" s="327" t="s">
        <v>179</v>
      </c>
      <c r="C154" s="12">
        <v>94228</v>
      </c>
      <c r="D154" s="12" t="s">
        <v>85</v>
      </c>
      <c r="E154" s="78" t="s">
        <v>999</v>
      </c>
      <c r="F154" s="12" t="s">
        <v>86</v>
      </c>
      <c r="G154" s="71">
        <v>18</v>
      </c>
      <c r="H154" s="71">
        <v>114.72</v>
      </c>
      <c r="I154" s="88">
        <f>ROUND((H154*$M$13)+H154,2)</f>
        <v>146.5</v>
      </c>
      <c r="J154" s="277">
        <f t="shared" si="53"/>
        <v>2637</v>
      </c>
      <c r="K154" s="305"/>
      <c r="L154" s="88">
        <v>48.4</v>
      </c>
      <c r="M154" s="88">
        <f t="shared" si="36"/>
        <v>42.83</v>
      </c>
      <c r="N154" s="176"/>
      <c r="O154" s="176"/>
      <c r="P154" s="176"/>
      <c r="Q154" s="176"/>
      <c r="R154" s="285"/>
      <c r="S154" s="222"/>
      <c r="T154" s="222"/>
      <c r="U154" s="222"/>
      <c r="V154" s="222"/>
      <c r="W154" s="222"/>
      <c r="X154" s="222"/>
      <c r="Y154" s="249"/>
      <c r="Z154" s="222"/>
      <c r="AA154" s="249"/>
      <c r="AB154" s="248"/>
      <c r="AC154" s="250"/>
      <c r="AD154" s="248"/>
      <c r="AE154" s="222"/>
      <c r="AF154" s="222"/>
      <c r="AG154" s="222"/>
      <c r="AH154" s="248"/>
      <c r="AI154" s="248"/>
      <c r="AJ154" s="248"/>
      <c r="AK154" s="248"/>
      <c r="AL154" s="248"/>
      <c r="AM154" s="222"/>
      <c r="AN154" s="222"/>
      <c r="AO154" s="222"/>
      <c r="AP154" s="222"/>
      <c r="AQ154" s="222"/>
    </row>
    <row r="155" spans="1:43" s="15" customFormat="1" ht="20.100000000000001" customHeight="1" outlineLevel="1">
      <c r="A155" s="271"/>
      <c r="B155" s="327" t="s">
        <v>169</v>
      </c>
      <c r="C155" s="12">
        <v>1114</v>
      </c>
      <c r="D155" s="12" t="s">
        <v>85</v>
      </c>
      <c r="E155" s="78" t="s">
        <v>1001</v>
      </c>
      <c r="F155" s="12" t="s">
        <v>98</v>
      </c>
      <c r="G155" s="71">
        <v>18</v>
      </c>
      <c r="H155" s="71">
        <v>56.82</v>
      </c>
      <c r="I155" s="88">
        <f>ROUND((H155*$M$13)+H155,2)</f>
        <v>72.56</v>
      </c>
      <c r="J155" s="277">
        <f t="shared" si="53"/>
        <v>1306.08</v>
      </c>
      <c r="K155" s="305"/>
      <c r="L155" s="88">
        <v>25.3</v>
      </c>
      <c r="M155" s="88">
        <f t="shared" si="36"/>
        <v>22.39</v>
      </c>
      <c r="N155" s="176"/>
      <c r="O155" s="176"/>
      <c r="P155" s="176"/>
      <c r="Q155" s="176"/>
      <c r="R155" s="285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50"/>
      <c r="AD155" s="248"/>
      <c r="AE155" s="222"/>
      <c r="AF155" s="222"/>
      <c r="AG155" s="222"/>
      <c r="AH155" s="248"/>
      <c r="AI155" s="248"/>
      <c r="AJ155" s="248"/>
      <c r="AK155" s="248"/>
      <c r="AL155" s="248"/>
      <c r="AM155" s="222"/>
      <c r="AN155" s="222"/>
      <c r="AO155" s="222"/>
      <c r="AP155" s="222"/>
      <c r="AQ155" s="222"/>
    </row>
    <row r="156" spans="1:43" s="15" customFormat="1" ht="20.100000000000001" customHeight="1" outlineLevel="1">
      <c r="A156" s="271"/>
      <c r="B156" s="327"/>
      <c r="C156" s="12"/>
      <c r="D156" s="12"/>
      <c r="E156" s="78"/>
      <c r="F156" s="12"/>
      <c r="G156" s="71"/>
      <c r="H156" s="71"/>
      <c r="I156" s="88"/>
      <c r="J156" s="277"/>
      <c r="K156" s="305"/>
      <c r="L156" s="88">
        <v>23.1</v>
      </c>
      <c r="M156" s="88">
        <f t="shared" si="36"/>
        <v>20.440000000000001</v>
      </c>
      <c r="N156" s="202"/>
      <c r="O156" s="202"/>
      <c r="P156" s="202"/>
      <c r="Q156" s="202"/>
      <c r="R156" s="286"/>
      <c r="S156" s="251"/>
      <c r="T156" s="251"/>
      <c r="U156" s="251"/>
      <c r="V156" s="251"/>
      <c r="W156" s="249"/>
      <c r="X156" s="248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48"/>
      <c r="AI156" s="248"/>
      <c r="AJ156" s="248"/>
      <c r="AK156" s="248"/>
      <c r="AL156" s="248"/>
      <c r="AM156" s="222"/>
      <c r="AN156" s="222"/>
      <c r="AO156" s="222"/>
      <c r="AP156" s="222"/>
      <c r="AQ156" s="222"/>
    </row>
    <row r="157" spans="1:43" ht="20.100000000000001" customHeight="1" outlineLevel="1">
      <c r="A157" s="271"/>
      <c r="B157" s="324"/>
      <c r="C157" s="84"/>
      <c r="D157" s="84"/>
      <c r="E157" s="84"/>
      <c r="F157" s="84"/>
      <c r="G157" s="84"/>
      <c r="H157" s="85"/>
      <c r="I157" s="85" t="s">
        <v>223</v>
      </c>
      <c r="J157" s="345">
        <f>J151+J152+J153+J154+J155</f>
        <v>28300.464</v>
      </c>
      <c r="K157" s="305"/>
      <c r="L157" s="88"/>
      <c r="M157" s="88">
        <f t="shared" si="36"/>
        <v>0</v>
      </c>
      <c r="N157" s="11"/>
      <c r="O157" s="11"/>
      <c r="P157" s="11"/>
      <c r="Q157" s="11"/>
      <c r="R157" s="279"/>
      <c r="AH157" s="217"/>
      <c r="AI157" s="217"/>
      <c r="AJ157" s="217"/>
      <c r="AK157" s="217"/>
      <c r="AL157" s="217"/>
      <c r="AM157" s="5"/>
      <c r="AN157" s="5"/>
      <c r="AO157" s="5"/>
      <c r="AP157" s="5"/>
      <c r="AQ157" s="5"/>
    </row>
    <row r="158" spans="1:43" ht="20.100000000000001" hidden="1" customHeight="1">
      <c r="A158" s="271"/>
      <c r="B158" s="271"/>
      <c r="C158" s="230"/>
      <c r="D158" s="230"/>
      <c r="E158" s="24"/>
      <c r="F158" s="230"/>
      <c r="G158" s="48"/>
      <c r="H158" s="47"/>
      <c r="I158" s="5"/>
      <c r="J158" s="326"/>
      <c r="K158" s="305"/>
      <c r="L158" s="88"/>
      <c r="M158" s="88">
        <f t="shared" si="36"/>
        <v>0</v>
      </c>
      <c r="N158" s="11"/>
      <c r="O158" s="11"/>
      <c r="P158" s="11"/>
      <c r="Q158" s="11"/>
      <c r="R158" s="279"/>
      <c r="AH158" s="217"/>
      <c r="AI158" s="217"/>
      <c r="AJ158" s="217"/>
      <c r="AK158" s="217"/>
      <c r="AL158" s="217"/>
      <c r="AM158" s="5"/>
      <c r="AN158" s="5"/>
      <c r="AO158" s="5"/>
      <c r="AP158" s="5"/>
      <c r="AQ158" s="5"/>
    </row>
    <row r="159" spans="1:43" ht="20.100000000000001" hidden="1" customHeight="1">
      <c r="A159" s="271"/>
      <c r="B159" s="321">
        <v>8</v>
      </c>
      <c r="C159" s="41"/>
      <c r="D159" s="41"/>
      <c r="E159" s="18" t="s">
        <v>535</v>
      </c>
      <c r="F159" s="18"/>
      <c r="G159" s="52"/>
      <c r="H159" s="52"/>
      <c r="I159" s="18"/>
      <c r="J159" s="322">
        <f>J161</f>
        <v>3855.6000000000004</v>
      </c>
      <c r="K159" s="306"/>
      <c r="L159" s="184"/>
      <c r="M159" s="184">
        <f t="shared" si="36"/>
        <v>0</v>
      </c>
      <c r="N159" s="36"/>
      <c r="O159" s="36"/>
      <c r="P159" s="36"/>
      <c r="Q159" s="36"/>
      <c r="R159" s="280"/>
      <c r="S159" s="240"/>
      <c r="T159" s="223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23"/>
      <c r="AI159" s="223"/>
      <c r="AJ159" s="223"/>
      <c r="AK159" s="223"/>
      <c r="AL159" s="223"/>
      <c r="AM159" s="218"/>
      <c r="AN159" s="218"/>
      <c r="AO159" s="218"/>
      <c r="AP159" s="218"/>
      <c r="AQ159" s="218"/>
    </row>
    <row r="160" spans="1:43" ht="20.100000000000001" hidden="1" customHeight="1" outlineLevel="1">
      <c r="A160" s="271"/>
      <c r="B160" s="327" t="s">
        <v>102</v>
      </c>
      <c r="C160" s="12" t="s">
        <v>197</v>
      </c>
      <c r="D160" s="12" t="s">
        <v>85</v>
      </c>
      <c r="E160" s="78" t="s">
        <v>115</v>
      </c>
      <c r="F160" s="12" t="s">
        <v>86</v>
      </c>
      <c r="G160" s="71">
        <v>453.6</v>
      </c>
      <c r="H160" s="71">
        <f t="shared" ref="H160" si="54">+M160</f>
        <v>6.66</v>
      </c>
      <c r="I160" s="88">
        <f>ROUND((H160*$M$13)+H160,2)</f>
        <v>8.5</v>
      </c>
      <c r="J160" s="277">
        <f t="shared" ref="J160" si="55">+I160*G160</f>
        <v>3855.6000000000004</v>
      </c>
      <c r="K160" s="305"/>
      <c r="L160" s="88">
        <v>7.53</v>
      </c>
      <c r="M160" s="88">
        <f t="shared" si="36"/>
        <v>6.66</v>
      </c>
      <c r="N160" s="11"/>
      <c r="O160" s="11"/>
      <c r="P160" s="11"/>
      <c r="Q160" s="11"/>
      <c r="R160" s="279"/>
      <c r="S160" s="244"/>
      <c r="T160" s="217"/>
      <c r="AH160" s="217"/>
      <c r="AI160" s="217"/>
      <c r="AJ160" s="217"/>
      <c r="AK160" s="217"/>
      <c r="AL160" s="217"/>
      <c r="AM160" s="5"/>
      <c r="AN160" s="5"/>
      <c r="AO160" s="5"/>
      <c r="AP160" s="5"/>
      <c r="AQ160" s="5"/>
    </row>
    <row r="161" spans="1:43" ht="20.100000000000001" hidden="1" customHeight="1" outlineLevel="1">
      <c r="A161" s="271"/>
      <c r="B161" s="324"/>
      <c r="C161" s="84"/>
      <c r="D161" s="84"/>
      <c r="E161" s="84"/>
      <c r="F161" s="84"/>
      <c r="G161" s="84"/>
      <c r="H161" s="85" t="s">
        <v>223</v>
      </c>
      <c r="I161" s="99" t="e">
        <f>+J161/$J$10</f>
        <v>#DIV/0!</v>
      </c>
      <c r="J161" s="325">
        <f>SUM(J160:J160)</f>
        <v>3855.6000000000004</v>
      </c>
      <c r="K161" s="305"/>
      <c r="L161" s="88"/>
      <c r="M161" s="88">
        <f t="shared" si="36"/>
        <v>0</v>
      </c>
      <c r="N161" s="11"/>
      <c r="O161" s="11"/>
      <c r="P161" s="11"/>
      <c r="Q161" s="11"/>
      <c r="R161" s="279"/>
      <c r="AH161" s="217"/>
      <c r="AI161" s="217"/>
      <c r="AJ161" s="217"/>
      <c r="AK161" s="217"/>
      <c r="AL161" s="217"/>
      <c r="AM161" s="5"/>
      <c r="AN161" s="5"/>
      <c r="AO161" s="5"/>
      <c r="AP161" s="5"/>
      <c r="AQ161" s="5"/>
    </row>
    <row r="162" spans="1:43" ht="20.100000000000001" hidden="1" customHeight="1">
      <c r="A162" s="271"/>
      <c r="B162" s="271"/>
      <c r="C162" s="230"/>
      <c r="D162" s="230"/>
      <c r="E162" s="24"/>
      <c r="F162" s="230"/>
      <c r="G162" s="48"/>
      <c r="H162" s="47"/>
      <c r="I162" s="5"/>
      <c r="J162" s="326"/>
      <c r="K162" s="305"/>
      <c r="L162" s="88"/>
      <c r="M162" s="88">
        <f t="shared" si="36"/>
        <v>0</v>
      </c>
      <c r="N162" s="11"/>
      <c r="O162" s="11"/>
      <c r="P162" s="11"/>
      <c r="Q162" s="11"/>
      <c r="R162" s="279"/>
      <c r="AH162" s="217"/>
      <c r="AI162" s="217"/>
      <c r="AJ162" s="217"/>
      <c r="AK162" s="217"/>
      <c r="AL162" s="217"/>
      <c r="AM162" s="5"/>
      <c r="AN162" s="5"/>
      <c r="AO162" s="5"/>
      <c r="AP162" s="5"/>
      <c r="AQ162" s="5"/>
    </row>
    <row r="163" spans="1:43" ht="20.100000000000001" hidden="1" customHeight="1">
      <c r="A163" s="271"/>
      <c r="B163" s="321">
        <v>9</v>
      </c>
      <c r="C163" s="17"/>
      <c r="D163" s="17"/>
      <c r="E163" s="18" t="s">
        <v>217</v>
      </c>
      <c r="F163" s="18"/>
      <c r="G163" s="57"/>
      <c r="H163" s="52"/>
      <c r="I163" s="18"/>
      <c r="J163" s="322">
        <f>J176</f>
        <v>149944.10629999998</v>
      </c>
      <c r="K163" s="306"/>
      <c r="L163" s="184"/>
      <c r="M163" s="184">
        <f t="shared" si="36"/>
        <v>0</v>
      </c>
      <c r="N163" s="36"/>
      <c r="O163" s="36"/>
      <c r="P163" s="36"/>
      <c r="Q163" s="36"/>
      <c r="R163" s="280"/>
      <c r="S163" s="218"/>
      <c r="T163" s="218"/>
      <c r="U163" s="218"/>
      <c r="V163" s="218"/>
      <c r="W163" s="218"/>
      <c r="X163" s="223"/>
      <c r="Y163" s="218"/>
      <c r="Z163" s="223"/>
      <c r="AA163" s="218"/>
      <c r="AB163" s="223"/>
      <c r="AC163" s="218"/>
      <c r="AD163" s="223"/>
      <c r="AE163" s="218"/>
      <c r="AF163" s="218"/>
      <c r="AG163" s="218"/>
      <c r="AH163" s="223"/>
      <c r="AI163" s="223"/>
      <c r="AJ163" s="223"/>
      <c r="AK163" s="223"/>
      <c r="AL163" s="223"/>
      <c r="AM163" s="218"/>
      <c r="AN163" s="218"/>
      <c r="AO163" s="218"/>
      <c r="AP163" s="223"/>
      <c r="AQ163" s="223"/>
    </row>
    <row r="164" spans="1:43" ht="20.100000000000001" hidden="1" customHeight="1" outlineLevel="1">
      <c r="A164" s="271"/>
      <c r="B164" s="327" t="s">
        <v>116</v>
      </c>
      <c r="C164" s="12">
        <v>87878</v>
      </c>
      <c r="D164" s="12" t="s">
        <v>85</v>
      </c>
      <c r="E164" s="78" t="s">
        <v>647</v>
      </c>
      <c r="F164" s="12" t="s">
        <v>86</v>
      </c>
      <c r="G164" s="71">
        <v>2544.94</v>
      </c>
      <c r="H164" s="71">
        <f t="shared" ref="H164:H175" si="56">+M164</f>
        <v>2.42</v>
      </c>
      <c r="I164" s="88">
        <f t="shared" ref="I164:I175" si="57">ROUND((H164*$M$13)+H164,2)</f>
        <v>3.09</v>
      </c>
      <c r="J164" s="277">
        <f t="shared" ref="J164:J175" si="58">+I164*G164</f>
        <v>7863.8645999999999</v>
      </c>
      <c r="K164" s="305"/>
      <c r="L164" s="88">
        <v>2.74</v>
      </c>
      <c r="M164" s="88">
        <f t="shared" si="36"/>
        <v>2.42</v>
      </c>
      <c r="N164" s="201"/>
      <c r="O164" s="201"/>
      <c r="P164" s="201"/>
      <c r="Q164" s="201"/>
      <c r="R164" s="287"/>
      <c r="S164" s="224"/>
      <c r="T164" s="224"/>
      <c r="U164" s="224"/>
      <c r="V164" s="224"/>
      <c r="W164" s="244"/>
      <c r="X164" s="217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52"/>
      <c r="AI164" s="252"/>
      <c r="AJ164" s="252"/>
      <c r="AK164" s="252"/>
      <c r="AL164" s="252"/>
      <c r="AM164" s="224"/>
      <c r="AN164" s="224"/>
      <c r="AO164" s="224"/>
      <c r="AP164" s="224"/>
      <c r="AQ164" s="224"/>
    </row>
    <row r="165" spans="1:43" ht="22.5" hidden="1" customHeight="1" outlineLevel="1">
      <c r="A165" s="271"/>
      <c r="B165" s="327" t="s">
        <v>530</v>
      </c>
      <c r="C165" s="203">
        <v>87535</v>
      </c>
      <c r="D165" s="203" t="s">
        <v>85</v>
      </c>
      <c r="E165" s="204" t="s">
        <v>791</v>
      </c>
      <c r="F165" s="203" t="s">
        <v>86</v>
      </c>
      <c r="G165" s="205">
        <v>2019.11</v>
      </c>
      <c r="H165" s="205">
        <f t="shared" si="56"/>
        <v>14.48</v>
      </c>
      <c r="I165" s="206">
        <f t="shared" si="57"/>
        <v>18.489999999999998</v>
      </c>
      <c r="J165" s="333">
        <f t="shared" si="58"/>
        <v>37333.343899999993</v>
      </c>
      <c r="K165" s="309"/>
      <c r="L165" s="206">
        <v>16.36</v>
      </c>
      <c r="M165" s="206">
        <f t="shared" si="36"/>
        <v>14.48</v>
      </c>
      <c r="N165" s="208"/>
      <c r="O165" s="208"/>
      <c r="P165" s="208"/>
      <c r="Q165" s="208"/>
      <c r="R165" s="288"/>
      <c r="S165" s="253"/>
      <c r="T165" s="253"/>
      <c r="U165" s="253"/>
      <c r="V165" s="253"/>
      <c r="W165" s="247"/>
      <c r="X165" s="225"/>
      <c r="Y165" s="247"/>
      <c r="Z165" s="225"/>
      <c r="AA165" s="247"/>
      <c r="AB165" s="225"/>
      <c r="AC165" s="254"/>
      <c r="AD165" s="225"/>
      <c r="AE165" s="254"/>
      <c r="AF165" s="254"/>
      <c r="AG165" s="254"/>
      <c r="AH165" s="225"/>
      <c r="AI165" s="225"/>
      <c r="AJ165" s="225"/>
      <c r="AK165" s="225"/>
      <c r="AL165" s="225"/>
      <c r="AM165" s="254"/>
      <c r="AN165" s="254"/>
      <c r="AO165" s="254"/>
      <c r="AP165" s="225"/>
      <c r="AQ165" s="225"/>
    </row>
    <row r="166" spans="1:43" ht="26.25" hidden="1" customHeight="1" outlineLevel="1">
      <c r="A166" s="271"/>
      <c r="B166" s="327" t="s">
        <v>117</v>
      </c>
      <c r="C166" s="203">
        <v>87776</v>
      </c>
      <c r="D166" s="203" t="s">
        <v>85</v>
      </c>
      <c r="E166" s="204" t="s">
        <v>795</v>
      </c>
      <c r="F166" s="203" t="s">
        <v>86</v>
      </c>
      <c r="G166" s="205">
        <v>525.83000000000004</v>
      </c>
      <c r="H166" s="205">
        <f t="shared" si="56"/>
        <v>27.9</v>
      </c>
      <c r="I166" s="206">
        <f t="shared" si="57"/>
        <v>35.630000000000003</v>
      </c>
      <c r="J166" s="333">
        <f t="shared" si="58"/>
        <v>18735.322900000003</v>
      </c>
      <c r="K166" s="309"/>
      <c r="L166" s="206">
        <v>31.52</v>
      </c>
      <c r="M166" s="206">
        <f t="shared" si="36"/>
        <v>27.9</v>
      </c>
      <c r="N166" s="208"/>
      <c r="O166" s="208"/>
      <c r="P166" s="208"/>
      <c r="Q166" s="208"/>
      <c r="R166" s="288"/>
      <c r="S166" s="253"/>
      <c r="T166" s="253"/>
      <c r="U166" s="253"/>
      <c r="V166" s="253"/>
      <c r="W166" s="247"/>
      <c r="X166" s="225"/>
      <c r="Y166" s="253"/>
      <c r="Z166" s="253"/>
      <c r="AA166" s="253"/>
      <c r="AB166" s="253"/>
      <c r="AC166" s="254"/>
      <c r="AD166" s="225"/>
      <c r="AE166" s="254"/>
      <c r="AF166" s="254"/>
      <c r="AG166" s="254"/>
      <c r="AH166" s="225"/>
      <c r="AI166" s="225"/>
      <c r="AJ166" s="225"/>
      <c r="AK166" s="225"/>
      <c r="AL166" s="225"/>
      <c r="AM166" s="254"/>
      <c r="AN166" s="254"/>
      <c r="AO166" s="254"/>
      <c r="AP166" s="225"/>
      <c r="AQ166" s="225"/>
    </row>
    <row r="167" spans="1:43" ht="30" hidden="1" customHeight="1" outlineLevel="1">
      <c r="A167" s="271"/>
      <c r="B167" s="327" t="s">
        <v>117</v>
      </c>
      <c r="C167" s="203">
        <v>75481</v>
      </c>
      <c r="D167" s="203" t="s">
        <v>85</v>
      </c>
      <c r="E167" s="204" t="s">
        <v>373</v>
      </c>
      <c r="F167" s="203" t="s">
        <v>86</v>
      </c>
      <c r="G167" s="205">
        <v>1530.66</v>
      </c>
      <c r="H167" s="205">
        <f t="shared" si="56"/>
        <v>12.44</v>
      </c>
      <c r="I167" s="206">
        <f t="shared" si="57"/>
        <v>15.89</v>
      </c>
      <c r="J167" s="333">
        <f t="shared" si="58"/>
        <v>24322.187400000003</v>
      </c>
      <c r="K167" s="309"/>
      <c r="L167" s="206">
        <v>14.06</v>
      </c>
      <c r="M167" s="206">
        <f t="shared" si="36"/>
        <v>12.44</v>
      </c>
      <c r="N167" s="207"/>
      <c r="O167" s="207"/>
      <c r="P167" s="207"/>
      <c r="Q167" s="207"/>
      <c r="R167" s="284"/>
      <c r="S167" s="221"/>
      <c r="T167" s="221"/>
      <c r="U167" s="221"/>
      <c r="V167" s="221"/>
      <c r="W167" s="247"/>
      <c r="X167" s="225"/>
      <c r="Y167" s="247"/>
      <c r="Z167" s="225"/>
      <c r="AA167" s="247"/>
      <c r="AB167" s="225"/>
      <c r="AC167" s="254"/>
      <c r="AD167" s="225"/>
      <c r="AE167" s="221"/>
      <c r="AF167" s="221"/>
      <c r="AG167" s="254"/>
      <c r="AH167" s="225"/>
      <c r="AI167" s="225"/>
      <c r="AJ167" s="225"/>
      <c r="AK167" s="225"/>
      <c r="AL167" s="225"/>
      <c r="AM167" s="221"/>
      <c r="AN167" s="221"/>
      <c r="AO167" s="221"/>
      <c r="AP167" s="221"/>
      <c r="AQ167" s="221"/>
    </row>
    <row r="168" spans="1:43" ht="30" hidden="1" customHeight="1" outlineLevel="1">
      <c r="A168" s="271"/>
      <c r="B168" s="327" t="s">
        <v>118</v>
      </c>
      <c r="C168" s="203">
        <v>87272</v>
      </c>
      <c r="D168" s="203" t="s">
        <v>85</v>
      </c>
      <c r="E168" s="204" t="s">
        <v>523</v>
      </c>
      <c r="F168" s="203" t="s">
        <v>86</v>
      </c>
      <c r="G168" s="205">
        <v>411.91</v>
      </c>
      <c r="H168" s="205">
        <f t="shared" si="56"/>
        <v>36.520000000000003</v>
      </c>
      <c r="I168" s="206">
        <f t="shared" si="57"/>
        <v>46.64</v>
      </c>
      <c r="J168" s="333">
        <f t="shared" si="58"/>
        <v>19211.482400000001</v>
      </c>
      <c r="K168" s="309"/>
      <c r="L168" s="206">
        <v>41.26</v>
      </c>
      <c r="M168" s="206">
        <f t="shared" ref="M168:M231" si="59">ROUND(L168*$M$14,2)</f>
        <v>36.520000000000003</v>
      </c>
      <c r="N168" s="207"/>
      <c r="O168" s="207"/>
      <c r="P168" s="207"/>
      <c r="Q168" s="207"/>
      <c r="R168" s="284"/>
      <c r="S168" s="221"/>
      <c r="T168" s="221"/>
      <c r="U168" s="221"/>
      <c r="V168" s="221"/>
      <c r="W168" s="221"/>
      <c r="X168" s="221"/>
      <c r="Y168" s="221"/>
      <c r="Z168" s="221"/>
      <c r="AA168" s="221"/>
      <c r="AB168" s="221"/>
      <c r="AC168" s="221"/>
      <c r="AD168" s="221"/>
      <c r="AE168" s="221"/>
      <c r="AF168" s="221"/>
      <c r="AG168" s="247"/>
      <c r="AH168" s="225"/>
      <c r="AI168" s="225"/>
      <c r="AJ168" s="225"/>
      <c r="AK168" s="225"/>
      <c r="AL168" s="225"/>
      <c r="AM168" s="221"/>
      <c r="AN168" s="221"/>
      <c r="AO168" s="221"/>
      <c r="AP168" s="221"/>
      <c r="AQ168" s="221"/>
    </row>
    <row r="169" spans="1:43" ht="30" hidden="1" customHeight="1" outlineLevel="1">
      <c r="A169" s="271"/>
      <c r="B169" s="327" t="s">
        <v>531</v>
      </c>
      <c r="C169" s="12">
        <v>87267</v>
      </c>
      <c r="D169" s="12" t="s">
        <v>85</v>
      </c>
      <c r="E169" s="78" t="s">
        <v>524</v>
      </c>
      <c r="F169" s="12" t="s">
        <v>86</v>
      </c>
      <c r="G169" s="71">
        <v>5.58</v>
      </c>
      <c r="H169" s="71">
        <f t="shared" si="56"/>
        <v>31.3</v>
      </c>
      <c r="I169" s="88">
        <f t="shared" si="57"/>
        <v>39.97</v>
      </c>
      <c r="J169" s="277">
        <f t="shared" si="58"/>
        <v>223.0326</v>
      </c>
      <c r="K169" s="305"/>
      <c r="L169" s="88">
        <v>35.369999999999997</v>
      </c>
      <c r="M169" s="88">
        <f t="shared" si="59"/>
        <v>31.3</v>
      </c>
      <c r="N169" s="11"/>
      <c r="O169" s="11"/>
      <c r="P169" s="11"/>
      <c r="Q169" s="11"/>
      <c r="R169" s="279"/>
      <c r="AH169" s="217"/>
      <c r="AI169" s="217"/>
      <c r="AJ169" s="217"/>
      <c r="AK169" s="217"/>
      <c r="AL169" s="217"/>
      <c r="AM169" s="5"/>
      <c r="AN169" s="5"/>
      <c r="AO169" s="5"/>
      <c r="AP169" s="5"/>
      <c r="AQ169" s="5"/>
    </row>
    <row r="170" spans="1:43" ht="30" hidden="1" customHeight="1" outlineLevel="1">
      <c r="A170" s="271"/>
      <c r="B170" s="327" t="s">
        <v>119</v>
      </c>
      <c r="C170" s="12">
        <v>87267</v>
      </c>
      <c r="D170" s="12" t="s">
        <v>85</v>
      </c>
      <c r="E170" s="78" t="s">
        <v>525</v>
      </c>
      <c r="F170" s="12" t="s">
        <v>86</v>
      </c>
      <c r="G170" s="71">
        <v>4.1500000000000004</v>
      </c>
      <c r="H170" s="71">
        <f t="shared" si="56"/>
        <v>31.3</v>
      </c>
      <c r="I170" s="88">
        <f t="shared" si="57"/>
        <v>39.97</v>
      </c>
      <c r="J170" s="277">
        <f t="shared" si="58"/>
        <v>165.87550000000002</v>
      </c>
      <c r="K170" s="305"/>
      <c r="L170" s="88">
        <v>35.369999999999997</v>
      </c>
      <c r="M170" s="88">
        <f t="shared" si="59"/>
        <v>31.3</v>
      </c>
      <c r="N170" s="11"/>
      <c r="O170" s="11"/>
      <c r="P170" s="11"/>
      <c r="Q170" s="11"/>
      <c r="R170" s="279"/>
      <c r="AH170" s="217"/>
      <c r="AI170" s="217"/>
      <c r="AJ170" s="217"/>
      <c r="AK170" s="217"/>
      <c r="AL170" s="217"/>
      <c r="AM170" s="5"/>
      <c r="AN170" s="5"/>
      <c r="AO170" s="5"/>
      <c r="AP170" s="5"/>
      <c r="AQ170" s="5"/>
    </row>
    <row r="171" spans="1:43" ht="30" hidden="1" customHeight="1" outlineLevel="1">
      <c r="A171" s="271"/>
      <c r="B171" s="327" t="s">
        <v>120</v>
      </c>
      <c r="C171" s="12">
        <v>87267</v>
      </c>
      <c r="D171" s="12" t="s">
        <v>85</v>
      </c>
      <c r="E171" s="78" t="s">
        <v>526</v>
      </c>
      <c r="F171" s="12" t="s">
        <v>86</v>
      </c>
      <c r="G171" s="71">
        <v>6.84</v>
      </c>
      <c r="H171" s="71">
        <f t="shared" si="56"/>
        <v>31.3</v>
      </c>
      <c r="I171" s="88">
        <f t="shared" si="57"/>
        <v>39.97</v>
      </c>
      <c r="J171" s="277">
        <f t="shared" si="58"/>
        <v>273.39479999999998</v>
      </c>
      <c r="K171" s="305"/>
      <c r="L171" s="88">
        <v>35.369999999999997</v>
      </c>
      <c r="M171" s="88">
        <f t="shared" si="59"/>
        <v>31.3</v>
      </c>
      <c r="N171" s="11"/>
      <c r="O171" s="11"/>
      <c r="P171" s="11"/>
      <c r="Q171" s="11"/>
      <c r="R171" s="279"/>
      <c r="AH171" s="217"/>
      <c r="AI171" s="217"/>
      <c r="AJ171" s="217"/>
      <c r="AK171" s="217"/>
      <c r="AL171" s="217"/>
      <c r="AM171" s="5"/>
      <c r="AN171" s="5"/>
      <c r="AO171" s="5"/>
      <c r="AP171" s="5"/>
      <c r="AQ171" s="5"/>
    </row>
    <row r="172" spans="1:43" ht="30" hidden="1" customHeight="1" outlineLevel="1">
      <c r="A172" s="271"/>
      <c r="B172" s="327" t="s">
        <v>231</v>
      </c>
      <c r="C172" s="12">
        <v>87267</v>
      </c>
      <c r="D172" s="12" t="s">
        <v>85</v>
      </c>
      <c r="E172" s="78" t="s">
        <v>533</v>
      </c>
      <c r="F172" s="12" t="s">
        <v>86</v>
      </c>
      <c r="G172" s="71">
        <v>66.37</v>
      </c>
      <c r="H172" s="71">
        <f t="shared" si="56"/>
        <v>31.3</v>
      </c>
      <c r="I172" s="88">
        <f t="shared" si="57"/>
        <v>39.97</v>
      </c>
      <c r="J172" s="277">
        <f t="shared" si="58"/>
        <v>2652.8089</v>
      </c>
      <c r="K172" s="305"/>
      <c r="L172" s="88">
        <v>35.369999999999997</v>
      </c>
      <c r="M172" s="88">
        <f t="shared" si="59"/>
        <v>31.3</v>
      </c>
      <c r="N172" s="11"/>
      <c r="O172" s="11"/>
      <c r="P172" s="11"/>
      <c r="Q172" s="11"/>
      <c r="R172" s="279"/>
      <c r="AH172" s="217"/>
      <c r="AI172" s="217"/>
      <c r="AJ172" s="217"/>
      <c r="AK172" s="217"/>
      <c r="AL172" s="217"/>
      <c r="AM172" s="5"/>
      <c r="AN172" s="5"/>
      <c r="AO172" s="5"/>
      <c r="AP172" s="5"/>
      <c r="AQ172" s="5"/>
    </row>
    <row r="173" spans="1:43" ht="20.100000000000001" hidden="1" customHeight="1" outlineLevel="1">
      <c r="A173" s="271"/>
      <c r="B173" s="327" t="s">
        <v>532</v>
      </c>
      <c r="C173" s="12" t="s">
        <v>418</v>
      </c>
      <c r="D173" s="12" t="s">
        <v>85</v>
      </c>
      <c r="E173" s="78" t="s">
        <v>464</v>
      </c>
      <c r="F173" s="12" t="s">
        <v>98</v>
      </c>
      <c r="G173" s="71">
        <v>103.55</v>
      </c>
      <c r="H173" s="71">
        <f t="shared" si="56"/>
        <v>9.76</v>
      </c>
      <c r="I173" s="88">
        <f t="shared" si="57"/>
        <v>12.46</v>
      </c>
      <c r="J173" s="277">
        <f t="shared" si="58"/>
        <v>1290.2329999999999</v>
      </c>
      <c r="K173" s="305"/>
      <c r="L173" s="88">
        <v>11.03</v>
      </c>
      <c r="M173" s="88">
        <f t="shared" si="59"/>
        <v>9.76</v>
      </c>
      <c r="N173" s="11"/>
      <c r="O173" s="11"/>
      <c r="P173" s="11"/>
      <c r="Q173" s="11"/>
      <c r="R173" s="279"/>
      <c r="AH173" s="217"/>
      <c r="AI173" s="217"/>
      <c r="AJ173" s="217"/>
      <c r="AK173" s="217"/>
      <c r="AL173" s="217"/>
      <c r="AM173" s="5"/>
      <c r="AN173" s="5"/>
      <c r="AO173" s="5"/>
      <c r="AP173" s="5"/>
      <c r="AQ173" s="5"/>
    </row>
    <row r="174" spans="1:43" ht="20.100000000000001" hidden="1" customHeight="1" outlineLevel="1">
      <c r="A174" s="271"/>
      <c r="B174" s="327" t="s">
        <v>648</v>
      </c>
      <c r="C174" s="12" t="s">
        <v>534</v>
      </c>
      <c r="D174" s="12" t="s">
        <v>104</v>
      </c>
      <c r="E174" s="78" t="s">
        <v>553</v>
      </c>
      <c r="F174" s="12" t="s">
        <v>86</v>
      </c>
      <c r="G174" s="71">
        <v>300.27</v>
      </c>
      <c r="H174" s="71">
        <f t="shared" si="56"/>
        <v>40.07</v>
      </c>
      <c r="I174" s="88">
        <f t="shared" si="57"/>
        <v>51.17</v>
      </c>
      <c r="J174" s="277">
        <f t="shared" si="58"/>
        <v>15364.8159</v>
      </c>
      <c r="K174" s="305"/>
      <c r="L174" s="88">
        <v>45.28</v>
      </c>
      <c r="M174" s="88">
        <f t="shared" si="59"/>
        <v>40.07</v>
      </c>
      <c r="N174" s="11"/>
      <c r="O174" s="11"/>
      <c r="P174" s="11"/>
      <c r="Q174" s="11"/>
      <c r="R174" s="279"/>
      <c r="AH174" s="217"/>
      <c r="AI174" s="217"/>
      <c r="AJ174" s="217"/>
      <c r="AK174" s="217"/>
      <c r="AL174" s="217"/>
      <c r="AM174" s="5"/>
      <c r="AN174" s="5"/>
      <c r="AO174" s="5"/>
      <c r="AP174" s="5"/>
      <c r="AQ174" s="5"/>
    </row>
    <row r="175" spans="1:43" ht="30" hidden="1" customHeight="1" outlineLevel="1">
      <c r="A175" s="271"/>
      <c r="B175" s="327" t="s">
        <v>649</v>
      </c>
      <c r="C175" s="12"/>
      <c r="D175" s="12" t="s">
        <v>2</v>
      </c>
      <c r="E175" s="78" t="s">
        <v>872</v>
      </c>
      <c r="F175" s="12" t="s">
        <v>86</v>
      </c>
      <c r="G175" s="71">
        <v>400.28</v>
      </c>
      <c r="H175" s="71">
        <f t="shared" si="56"/>
        <v>44.03</v>
      </c>
      <c r="I175" s="88">
        <f t="shared" si="57"/>
        <v>56.23</v>
      </c>
      <c r="J175" s="277">
        <f t="shared" si="58"/>
        <v>22507.744399999996</v>
      </c>
      <c r="K175" s="305"/>
      <c r="L175" s="88">
        <v>49.75</v>
      </c>
      <c r="M175" s="88">
        <f t="shared" si="59"/>
        <v>44.03</v>
      </c>
      <c r="N175" s="11"/>
      <c r="O175" s="11"/>
      <c r="P175" s="11"/>
      <c r="Q175" s="11"/>
      <c r="R175" s="279"/>
      <c r="AH175" s="217"/>
      <c r="AI175" s="217"/>
      <c r="AJ175" s="217"/>
      <c r="AK175" s="217"/>
      <c r="AL175" s="217"/>
      <c r="AM175" s="5"/>
      <c r="AN175" s="5"/>
      <c r="AO175" s="5"/>
      <c r="AP175" s="5"/>
      <c r="AQ175" s="5"/>
    </row>
    <row r="176" spans="1:43" ht="20.100000000000001" hidden="1" customHeight="1" outlineLevel="1">
      <c r="A176" s="271"/>
      <c r="B176" s="324"/>
      <c r="C176" s="84"/>
      <c r="D176" s="84"/>
      <c r="E176" s="84"/>
      <c r="F176" s="84"/>
      <c r="G176" s="84"/>
      <c r="H176" s="85" t="s">
        <v>223</v>
      </c>
      <c r="I176" s="99" t="e">
        <f>+J176/$J$10</f>
        <v>#DIV/0!</v>
      </c>
      <c r="J176" s="325">
        <f>SUM(J164:J175)</f>
        <v>149944.10629999998</v>
      </c>
      <c r="K176" s="305"/>
      <c r="L176" s="88"/>
      <c r="M176" s="88">
        <f t="shared" si="59"/>
        <v>0</v>
      </c>
      <c r="N176" s="11"/>
      <c r="O176" s="11"/>
      <c r="P176" s="11"/>
      <c r="Q176" s="11"/>
      <c r="R176" s="279"/>
      <c r="AH176" s="217"/>
      <c r="AI176" s="217"/>
      <c r="AJ176" s="217"/>
      <c r="AK176" s="217"/>
      <c r="AL176" s="217"/>
      <c r="AM176" s="5"/>
      <c r="AN176" s="5"/>
      <c r="AO176" s="5"/>
      <c r="AP176" s="5"/>
      <c r="AQ176" s="5"/>
    </row>
    <row r="177" spans="1:43" ht="20.100000000000001" hidden="1" customHeight="1">
      <c r="A177" s="271"/>
      <c r="B177" s="271"/>
      <c r="C177" s="230"/>
      <c r="D177" s="230"/>
      <c r="E177" s="24"/>
      <c r="F177" s="230"/>
      <c r="G177" s="48"/>
      <c r="H177" s="47"/>
      <c r="I177" s="5"/>
      <c r="J177" s="326"/>
      <c r="K177" s="305"/>
      <c r="L177" s="88"/>
      <c r="M177" s="88">
        <f t="shared" si="59"/>
        <v>0</v>
      </c>
      <c r="N177" s="11"/>
      <c r="O177" s="11"/>
      <c r="P177" s="11"/>
      <c r="Q177" s="11"/>
      <c r="R177" s="279"/>
      <c r="AH177" s="217"/>
      <c r="AI177" s="217"/>
      <c r="AJ177" s="217"/>
      <c r="AK177" s="217"/>
      <c r="AL177" s="217"/>
      <c r="AM177" s="5"/>
      <c r="AN177" s="5"/>
      <c r="AO177" s="5"/>
      <c r="AP177" s="5"/>
      <c r="AQ177" s="5"/>
    </row>
    <row r="178" spans="1:43" ht="20.100000000000001" hidden="1" customHeight="1">
      <c r="A178" s="271"/>
      <c r="B178" s="321">
        <v>10</v>
      </c>
      <c r="C178" s="41"/>
      <c r="D178" s="41"/>
      <c r="E178" s="18" t="s">
        <v>789</v>
      </c>
      <c r="F178" s="18"/>
      <c r="G178" s="52"/>
      <c r="H178" s="52"/>
      <c r="I178" s="18"/>
      <c r="J178" s="322">
        <f>J200</f>
        <v>101941.78109999999</v>
      </c>
      <c r="K178" s="306"/>
      <c r="L178" s="184"/>
      <c r="M178" s="184">
        <f t="shared" si="59"/>
        <v>0</v>
      </c>
      <c r="N178" s="36"/>
      <c r="O178" s="36"/>
      <c r="P178" s="36"/>
      <c r="Q178" s="36"/>
      <c r="R178" s="280"/>
      <c r="S178" s="218"/>
      <c r="T178" s="218"/>
      <c r="U178" s="218"/>
      <c r="V178" s="218"/>
      <c r="W178" s="218"/>
      <c r="X178" s="218"/>
      <c r="Y178" s="218"/>
      <c r="Z178" s="218"/>
      <c r="AA178" s="218"/>
      <c r="AB178" s="218"/>
      <c r="AC178" s="218"/>
      <c r="AD178" s="218"/>
      <c r="AE178" s="218"/>
      <c r="AF178" s="223"/>
      <c r="AG178" s="218"/>
      <c r="AH178" s="223"/>
      <c r="AI178" s="223"/>
      <c r="AJ178" s="223"/>
      <c r="AK178" s="223"/>
      <c r="AL178" s="223"/>
      <c r="AM178" s="218"/>
      <c r="AN178" s="218"/>
      <c r="AO178" s="218"/>
      <c r="AP178" s="223"/>
      <c r="AQ178" s="223"/>
    </row>
    <row r="179" spans="1:43" ht="20.100000000000001" hidden="1" customHeight="1" outlineLevel="1">
      <c r="A179" s="271"/>
      <c r="B179" s="327" t="s">
        <v>121</v>
      </c>
      <c r="C179" s="203" t="s">
        <v>374</v>
      </c>
      <c r="D179" s="203" t="s">
        <v>85</v>
      </c>
      <c r="E179" s="204" t="s">
        <v>564</v>
      </c>
      <c r="F179" s="203" t="s">
        <v>86</v>
      </c>
      <c r="G179" s="205">
        <v>811.66</v>
      </c>
      <c r="H179" s="205">
        <f t="shared" ref="H179:H190" si="60">+M179</f>
        <v>21.59</v>
      </c>
      <c r="I179" s="206">
        <f t="shared" ref="I179:I190" si="61">ROUND((H179*$M$13)+H179,2)</f>
        <v>27.57</v>
      </c>
      <c r="J179" s="333">
        <f t="shared" ref="J179:J190" si="62">+I179*G179</f>
        <v>22377.466199999999</v>
      </c>
      <c r="K179" s="309"/>
      <c r="L179" s="206">
        <v>24.4</v>
      </c>
      <c r="M179" s="206">
        <f t="shared" si="59"/>
        <v>21.59</v>
      </c>
      <c r="N179" s="207"/>
      <c r="O179" s="207"/>
      <c r="P179" s="207"/>
      <c r="Q179" s="207"/>
      <c r="R179" s="284"/>
      <c r="S179" s="221"/>
      <c r="T179" s="221"/>
      <c r="U179" s="221"/>
      <c r="V179" s="221"/>
      <c r="W179" s="221"/>
      <c r="X179" s="221"/>
      <c r="Y179" s="221"/>
      <c r="Z179" s="221"/>
      <c r="AA179" s="221"/>
      <c r="AB179" s="221"/>
      <c r="AC179" s="221"/>
      <c r="AD179" s="221"/>
      <c r="AE179" s="254"/>
      <c r="AF179" s="225"/>
      <c r="AG179" s="254"/>
      <c r="AH179" s="225"/>
      <c r="AI179" s="225"/>
      <c r="AJ179" s="225"/>
      <c r="AK179" s="225"/>
      <c r="AL179" s="225"/>
      <c r="AM179" s="254"/>
      <c r="AN179" s="254"/>
      <c r="AO179" s="254"/>
      <c r="AP179" s="225"/>
      <c r="AQ179" s="225"/>
    </row>
    <row r="180" spans="1:43" ht="20.100000000000001" hidden="1" customHeight="1" outlineLevel="1">
      <c r="A180" s="271"/>
      <c r="B180" s="327" t="s">
        <v>122</v>
      </c>
      <c r="C180" s="203">
        <v>87650</v>
      </c>
      <c r="D180" s="203" t="s">
        <v>85</v>
      </c>
      <c r="E180" s="204" t="s">
        <v>565</v>
      </c>
      <c r="F180" s="203" t="s">
        <v>86</v>
      </c>
      <c r="G180" s="205">
        <v>811.66</v>
      </c>
      <c r="H180" s="205">
        <f t="shared" si="60"/>
        <v>16.89</v>
      </c>
      <c r="I180" s="206">
        <f t="shared" si="61"/>
        <v>21.57</v>
      </c>
      <c r="J180" s="333">
        <f t="shared" si="62"/>
        <v>17507.5062</v>
      </c>
      <c r="K180" s="309"/>
      <c r="L180" s="206">
        <v>19.079999999999998</v>
      </c>
      <c r="M180" s="206">
        <f t="shared" si="59"/>
        <v>16.89</v>
      </c>
      <c r="N180" s="207"/>
      <c r="O180" s="207"/>
      <c r="P180" s="207"/>
      <c r="Q180" s="207"/>
      <c r="R180" s="284"/>
      <c r="S180" s="221"/>
      <c r="T180" s="221"/>
      <c r="U180" s="221"/>
      <c r="V180" s="221"/>
      <c r="W180" s="221"/>
      <c r="X180" s="221"/>
      <c r="Y180" s="221"/>
      <c r="Z180" s="221"/>
      <c r="AA180" s="221"/>
      <c r="AB180" s="221"/>
      <c r="AC180" s="221"/>
      <c r="AD180" s="221"/>
      <c r="AE180" s="254"/>
      <c r="AF180" s="225"/>
      <c r="AG180" s="254"/>
      <c r="AH180" s="225"/>
      <c r="AI180" s="225"/>
      <c r="AJ180" s="225"/>
      <c r="AK180" s="225"/>
      <c r="AL180" s="225"/>
      <c r="AM180" s="254"/>
      <c r="AN180" s="254"/>
      <c r="AO180" s="254"/>
      <c r="AP180" s="225"/>
      <c r="AQ180" s="225"/>
    </row>
    <row r="181" spans="1:43" ht="30" hidden="1" customHeight="1" outlineLevel="1">
      <c r="A181" s="271"/>
      <c r="B181" s="327" t="s">
        <v>123</v>
      </c>
      <c r="C181" s="203" t="s">
        <v>417</v>
      </c>
      <c r="D181" s="203" t="s">
        <v>85</v>
      </c>
      <c r="E181" s="204" t="s">
        <v>566</v>
      </c>
      <c r="F181" s="203" t="s">
        <v>86</v>
      </c>
      <c r="G181" s="205">
        <v>403.54</v>
      </c>
      <c r="H181" s="205">
        <f t="shared" si="60"/>
        <v>35.47</v>
      </c>
      <c r="I181" s="206">
        <f t="shared" si="61"/>
        <v>45.3</v>
      </c>
      <c r="J181" s="333">
        <f t="shared" si="62"/>
        <v>18280.362000000001</v>
      </c>
      <c r="K181" s="309"/>
      <c r="L181" s="206">
        <v>40.08</v>
      </c>
      <c r="M181" s="206">
        <f t="shared" si="59"/>
        <v>35.47</v>
      </c>
      <c r="N181" s="207"/>
      <c r="O181" s="207"/>
      <c r="P181" s="207"/>
      <c r="Q181" s="207"/>
      <c r="R181" s="284"/>
      <c r="S181" s="221"/>
      <c r="T181" s="221"/>
      <c r="U181" s="221"/>
      <c r="V181" s="221"/>
      <c r="W181" s="221"/>
      <c r="X181" s="221"/>
      <c r="Y181" s="221"/>
      <c r="Z181" s="221"/>
      <c r="AA181" s="221"/>
      <c r="AB181" s="221"/>
      <c r="AC181" s="221"/>
      <c r="AD181" s="221"/>
      <c r="AE181" s="254"/>
      <c r="AF181" s="225"/>
      <c r="AG181" s="254"/>
      <c r="AH181" s="225"/>
      <c r="AI181" s="225"/>
      <c r="AJ181" s="225"/>
      <c r="AK181" s="225"/>
      <c r="AL181" s="225"/>
      <c r="AM181" s="254"/>
      <c r="AN181" s="254"/>
      <c r="AO181" s="254"/>
      <c r="AP181" s="225"/>
      <c r="AQ181" s="225"/>
    </row>
    <row r="182" spans="1:43" ht="20.100000000000001" hidden="1" customHeight="1" outlineLevel="1">
      <c r="A182" s="271"/>
      <c r="B182" s="327" t="s">
        <v>124</v>
      </c>
      <c r="C182" s="12">
        <v>72815</v>
      </c>
      <c r="D182" s="12" t="s">
        <v>85</v>
      </c>
      <c r="E182" s="78" t="s">
        <v>567</v>
      </c>
      <c r="F182" s="12" t="s">
        <v>86</v>
      </c>
      <c r="G182" s="71">
        <v>37.42</v>
      </c>
      <c r="H182" s="71">
        <f t="shared" si="60"/>
        <v>28.97</v>
      </c>
      <c r="I182" s="88">
        <f t="shared" si="61"/>
        <v>36.99</v>
      </c>
      <c r="J182" s="277">
        <f t="shared" si="62"/>
        <v>1384.1658000000002</v>
      </c>
      <c r="K182" s="305"/>
      <c r="L182" s="88">
        <v>32.74</v>
      </c>
      <c r="M182" s="88">
        <f t="shared" si="59"/>
        <v>28.97</v>
      </c>
      <c r="N182" s="11"/>
      <c r="O182" s="11"/>
      <c r="P182" s="11"/>
      <c r="Q182" s="11"/>
      <c r="R182" s="279"/>
      <c r="AH182" s="217"/>
      <c r="AI182" s="217"/>
      <c r="AJ182" s="217"/>
      <c r="AK182" s="217"/>
      <c r="AL182" s="217"/>
      <c r="AM182" s="5"/>
      <c r="AN182" s="5"/>
      <c r="AO182" s="5"/>
      <c r="AP182" s="5"/>
      <c r="AQ182" s="5"/>
    </row>
    <row r="183" spans="1:43" ht="20.100000000000001" hidden="1" customHeight="1" outlineLevel="1">
      <c r="A183" s="271"/>
      <c r="B183" s="327" t="s">
        <v>562</v>
      </c>
      <c r="C183" s="12">
        <v>87251</v>
      </c>
      <c r="D183" s="12" t="s">
        <v>85</v>
      </c>
      <c r="E183" s="78" t="s">
        <v>189</v>
      </c>
      <c r="F183" s="12" t="s">
        <v>86</v>
      </c>
      <c r="G183" s="71">
        <v>149.12</v>
      </c>
      <c r="H183" s="71">
        <f t="shared" si="60"/>
        <v>19.489999999999998</v>
      </c>
      <c r="I183" s="88">
        <f t="shared" si="61"/>
        <v>24.89</v>
      </c>
      <c r="J183" s="277">
        <f t="shared" si="62"/>
        <v>3711.5968000000003</v>
      </c>
      <c r="K183" s="305"/>
      <c r="L183" s="88">
        <v>22.02</v>
      </c>
      <c r="M183" s="88">
        <f t="shared" si="59"/>
        <v>19.489999999999998</v>
      </c>
      <c r="N183" s="11"/>
      <c r="O183" s="11"/>
      <c r="P183" s="11"/>
      <c r="Q183" s="11"/>
      <c r="R183" s="279"/>
      <c r="AH183" s="217"/>
      <c r="AI183" s="217"/>
      <c r="AJ183" s="217"/>
      <c r="AK183" s="217"/>
      <c r="AL183" s="217"/>
      <c r="AM183" s="5"/>
      <c r="AN183" s="5"/>
      <c r="AO183" s="5"/>
      <c r="AP183" s="5"/>
      <c r="AQ183" s="5"/>
    </row>
    <row r="184" spans="1:43" ht="20.100000000000001" hidden="1" customHeight="1" outlineLevel="1">
      <c r="A184" s="271"/>
      <c r="B184" s="327" t="s">
        <v>125</v>
      </c>
      <c r="C184" s="12">
        <v>87257</v>
      </c>
      <c r="D184" s="12" t="s">
        <v>85</v>
      </c>
      <c r="E184" s="78" t="s">
        <v>568</v>
      </c>
      <c r="F184" s="12" t="s">
        <v>86</v>
      </c>
      <c r="G184" s="71">
        <v>42.6</v>
      </c>
      <c r="H184" s="71">
        <f t="shared" si="60"/>
        <v>33.83</v>
      </c>
      <c r="I184" s="88">
        <f t="shared" si="61"/>
        <v>43.2</v>
      </c>
      <c r="J184" s="277">
        <f t="shared" si="62"/>
        <v>1840.3200000000002</v>
      </c>
      <c r="K184" s="305"/>
      <c r="L184" s="88">
        <v>38.229999999999997</v>
      </c>
      <c r="M184" s="88">
        <f t="shared" si="59"/>
        <v>33.83</v>
      </c>
      <c r="N184" s="11"/>
      <c r="O184" s="11"/>
      <c r="P184" s="11"/>
      <c r="Q184" s="11"/>
      <c r="R184" s="279"/>
      <c r="AH184" s="217"/>
      <c r="AI184" s="217"/>
      <c r="AJ184" s="217"/>
      <c r="AK184" s="217"/>
      <c r="AL184" s="217"/>
      <c r="AM184" s="5"/>
      <c r="AN184" s="5"/>
      <c r="AO184" s="5"/>
      <c r="AP184" s="5"/>
      <c r="AQ184" s="5"/>
    </row>
    <row r="185" spans="1:43" ht="20.100000000000001" hidden="1" customHeight="1" outlineLevel="1">
      <c r="A185" s="271"/>
      <c r="B185" s="327" t="s">
        <v>185</v>
      </c>
      <c r="C185" s="63">
        <v>72185</v>
      </c>
      <c r="D185" s="12" t="s">
        <v>85</v>
      </c>
      <c r="E185" s="78" t="s">
        <v>569</v>
      </c>
      <c r="F185" s="12" t="s">
        <v>86</v>
      </c>
      <c r="G185" s="71">
        <v>216.4</v>
      </c>
      <c r="H185" s="71">
        <f t="shared" si="60"/>
        <v>55.45</v>
      </c>
      <c r="I185" s="88">
        <f t="shared" si="61"/>
        <v>70.81</v>
      </c>
      <c r="J185" s="277">
        <f t="shared" si="62"/>
        <v>15323.284000000001</v>
      </c>
      <c r="K185" s="305"/>
      <c r="L185" s="88">
        <v>62.66</v>
      </c>
      <c r="M185" s="88">
        <f t="shared" si="59"/>
        <v>55.45</v>
      </c>
      <c r="N185" s="11"/>
      <c r="O185" s="11"/>
      <c r="P185" s="11"/>
      <c r="Q185" s="11"/>
      <c r="R185" s="279"/>
      <c r="AH185" s="217"/>
      <c r="AI185" s="217"/>
      <c r="AJ185" s="217"/>
      <c r="AK185" s="217"/>
      <c r="AL185" s="217"/>
      <c r="AM185" s="5"/>
      <c r="AN185" s="5"/>
      <c r="AO185" s="5"/>
      <c r="AP185" s="5"/>
      <c r="AQ185" s="5"/>
    </row>
    <row r="186" spans="1:43" ht="30" hidden="1" customHeight="1" outlineLevel="1">
      <c r="A186" s="271"/>
      <c r="B186" s="327" t="s">
        <v>155</v>
      </c>
      <c r="C186" s="12" t="s">
        <v>0</v>
      </c>
      <c r="D186" s="12" t="s">
        <v>104</v>
      </c>
      <c r="E186" s="33" t="s">
        <v>366</v>
      </c>
      <c r="F186" s="32" t="s">
        <v>86</v>
      </c>
      <c r="G186" s="71">
        <v>18.09</v>
      </c>
      <c r="H186" s="71">
        <f t="shared" si="60"/>
        <v>45.21</v>
      </c>
      <c r="I186" s="88">
        <f t="shared" si="61"/>
        <v>57.73</v>
      </c>
      <c r="J186" s="277">
        <f t="shared" si="62"/>
        <v>1044.3356999999999</v>
      </c>
      <c r="K186" s="305"/>
      <c r="L186" s="88">
        <v>51.08</v>
      </c>
      <c r="M186" s="88">
        <f t="shared" si="59"/>
        <v>45.21</v>
      </c>
      <c r="N186" s="11"/>
      <c r="O186" s="11"/>
      <c r="P186" s="11"/>
      <c r="Q186" s="11"/>
      <c r="R186" s="279"/>
      <c r="AH186" s="217"/>
      <c r="AI186" s="217"/>
      <c r="AJ186" s="217"/>
      <c r="AK186" s="217"/>
      <c r="AL186" s="217"/>
      <c r="AM186" s="5"/>
      <c r="AN186" s="5"/>
      <c r="AO186" s="5"/>
      <c r="AP186" s="5"/>
      <c r="AQ186" s="5"/>
    </row>
    <row r="187" spans="1:43" ht="30" hidden="1" customHeight="1" outlineLevel="1">
      <c r="A187" s="271"/>
      <c r="B187" s="327" t="s">
        <v>186</v>
      </c>
      <c r="C187" s="12" t="s">
        <v>0</v>
      </c>
      <c r="D187" s="12" t="s">
        <v>104</v>
      </c>
      <c r="E187" s="78" t="s">
        <v>367</v>
      </c>
      <c r="F187" s="32" t="s">
        <v>86</v>
      </c>
      <c r="G187" s="71">
        <v>20.43</v>
      </c>
      <c r="H187" s="71">
        <f t="shared" si="60"/>
        <v>45.21</v>
      </c>
      <c r="I187" s="88">
        <f t="shared" si="61"/>
        <v>57.73</v>
      </c>
      <c r="J187" s="277">
        <f t="shared" si="62"/>
        <v>1179.4239</v>
      </c>
      <c r="K187" s="305"/>
      <c r="L187" s="88">
        <v>51.08</v>
      </c>
      <c r="M187" s="88">
        <f t="shared" si="59"/>
        <v>45.21</v>
      </c>
      <c r="N187" s="11"/>
      <c r="O187" s="11"/>
      <c r="P187" s="11"/>
      <c r="Q187" s="11"/>
      <c r="R187" s="279"/>
      <c r="AH187" s="217"/>
      <c r="AI187" s="217"/>
      <c r="AJ187" s="217"/>
      <c r="AK187" s="217"/>
      <c r="AL187" s="217"/>
      <c r="AM187" s="5"/>
      <c r="AN187" s="5"/>
      <c r="AO187" s="5"/>
      <c r="AP187" s="5"/>
      <c r="AQ187" s="5"/>
    </row>
    <row r="188" spans="1:43" s="80" customFormat="1" ht="20.100000000000001" hidden="1" customHeight="1" outlineLevel="1">
      <c r="A188" s="271"/>
      <c r="B188" s="327" t="s">
        <v>563</v>
      </c>
      <c r="C188" s="12" t="s">
        <v>551</v>
      </c>
      <c r="D188" s="12" t="s">
        <v>104</v>
      </c>
      <c r="E188" s="78" t="s">
        <v>1</v>
      </c>
      <c r="F188" s="12" t="s">
        <v>98</v>
      </c>
      <c r="G188" s="71">
        <v>19.88</v>
      </c>
      <c r="H188" s="71">
        <f t="shared" si="60"/>
        <v>86.94</v>
      </c>
      <c r="I188" s="88">
        <f t="shared" si="61"/>
        <v>111.02</v>
      </c>
      <c r="J188" s="277">
        <f t="shared" si="62"/>
        <v>2207.0775999999996</v>
      </c>
      <c r="K188" s="305"/>
      <c r="L188" s="88">
        <v>98.24</v>
      </c>
      <c r="M188" s="88">
        <f t="shared" si="59"/>
        <v>86.94</v>
      </c>
      <c r="N188" s="27"/>
      <c r="O188" s="27"/>
      <c r="P188" s="27"/>
      <c r="Q188" s="27"/>
      <c r="R188" s="283"/>
      <c r="S188" s="220"/>
      <c r="T188" s="220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/>
      <c r="AH188" s="245"/>
      <c r="AI188" s="245"/>
      <c r="AJ188" s="245"/>
      <c r="AK188" s="245"/>
      <c r="AL188" s="245"/>
      <c r="AM188" s="220"/>
      <c r="AN188" s="220"/>
      <c r="AO188" s="220"/>
      <c r="AP188" s="220"/>
      <c r="AQ188" s="220"/>
    </row>
    <row r="189" spans="1:43" s="80" customFormat="1" ht="20.100000000000001" hidden="1" customHeight="1" outlineLevel="1">
      <c r="A189" s="271"/>
      <c r="B189" s="327" t="s">
        <v>477</v>
      </c>
      <c r="C189" s="12" t="s">
        <v>551</v>
      </c>
      <c r="D189" s="12" t="s">
        <v>104</v>
      </c>
      <c r="E189" s="78" t="s">
        <v>570</v>
      </c>
      <c r="F189" s="12" t="s">
        <v>98</v>
      </c>
      <c r="G189" s="71">
        <v>33.479999999999997</v>
      </c>
      <c r="H189" s="71">
        <f t="shared" si="60"/>
        <v>96.97</v>
      </c>
      <c r="I189" s="88">
        <f t="shared" si="61"/>
        <v>123.83</v>
      </c>
      <c r="J189" s="277">
        <f t="shared" si="62"/>
        <v>4145.8283999999994</v>
      </c>
      <c r="K189" s="305"/>
      <c r="L189" s="88">
        <v>109.57</v>
      </c>
      <c r="M189" s="88">
        <f t="shared" si="59"/>
        <v>96.97</v>
      </c>
      <c r="N189" s="27"/>
      <c r="O189" s="27"/>
      <c r="P189" s="27"/>
      <c r="Q189" s="27"/>
      <c r="R189" s="283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45"/>
      <c r="AI189" s="245"/>
      <c r="AJ189" s="245"/>
      <c r="AK189" s="245"/>
      <c r="AL189" s="245"/>
      <c r="AM189" s="220"/>
      <c r="AN189" s="220"/>
      <c r="AO189" s="220"/>
      <c r="AP189" s="220"/>
      <c r="AQ189" s="220"/>
    </row>
    <row r="190" spans="1:43" s="80" customFormat="1" ht="20.100000000000001" hidden="1" customHeight="1" outlineLevel="1">
      <c r="A190" s="271"/>
      <c r="B190" s="327" t="s">
        <v>156</v>
      </c>
      <c r="C190" s="12" t="s">
        <v>552</v>
      </c>
      <c r="D190" s="12" t="s">
        <v>104</v>
      </c>
      <c r="E190" s="78" t="s">
        <v>571</v>
      </c>
      <c r="F190" s="12" t="s">
        <v>98</v>
      </c>
      <c r="G190" s="71">
        <v>1.77</v>
      </c>
      <c r="H190" s="71">
        <f t="shared" si="60"/>
        <v>159.53</v>
      </c>
      <c r="I190" s="88">
        <f t="shared" si="61"/>
        <v>203.72</v>
      </c>
      <c r="J190" s="277">
        <f t="shared" si="62"/>
        <v>360.58440000000002</v>
      </c>
      <c r="K190" s="305"/>
      <c r="L190" s="88">
        <v>180.26</v>
      </c>
      <c r="M190" s="88">
        <f t="shared" si="59"/>
        <v>159.53</v>
      </c>
      <c r="N190" s="27"/>
      <c r="O190" s="27"/>
      <c r="P190" s="27"/>
      <c r="Q190" s="27"/>
      <c r="R190" s="283"/>
      <c r="S190" s="220"/>
      <c r="T190" s="220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/>
      <c r="AH190" s="245"/>
      <c r="AI190" s="245"/>
      <c r="AJ190" s="245"/>
      <c r="AK190" s="245"/>
      <c r="AL190" s="245"/>
      <c r="AM190" s="220"/>
      <c r="AN190" s="220"/>
      <c r="AO190" s="220"/>
      <c r="AP190" s="220"/>
      <c r="AQ190" s="220"/>
    </row>
    <row r="191" spans="1:43" s="80" customFormat="1" ht="20.100000000000001" hidden="1" customHeight="1" outlineLevel="1">
      <c r="A191" s="271"/>
      <c r="B191" s="327"/>
      <c r="C191" s="12"/>
      <c r="D191" s="12"/>
      <c r="E191" s="16" t="s">
        <v>172</v>
      </c>
      <c r="F191" s="12"/>
      <c r="G191" s="71">
        <v>0</v>
      </c>
      <c r="H191" s="71"/>
      <c r="I191" s="88"/>
      <c r="J191" s="277"/>
      <c r="K191" s="305"/>
      <c r="L191" s="88"/>
      <c r="M191" s="88">
        <f t="shared" si="59"/>
        <v>0</v>
      </c>
      <c r="N191" s="27"/>
      <c r="O191" s="27"/>
      <c r="P191" s="27"/>
      <c r="Q191" s="27"/>
      <c r="R191" s="283"/>
      <c r="S191" s="220"/>
      <c r="T191" s="220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/>
      <c r="AH191" s="245"/>
      <c r="AI191" s="245"/>
      <c r="AJ191" s="245"/>
      <c r="AK191" s="245"/>
      <c r="AL191" s="245"/>
      <c r="AM191" s="220"/>
      <c r="AN191" s="220"/>
      <c r="AO191" s="220"/>
      <c r="AP191" s="220"/>
      <c r="AQ191" s="220"/>
    </row>
    <row r="192" spans="1:43" ht="20.100000000000001" hidden="1" customHeight="1" outlineLevel="1">
      <c r="A192" s="271"/>
      <c r="B192" s="332" t="s">
        <v>232</v>
      </c>
      <c r="C192" s="203" t="s">
        <v>419</v>
      </c>
      <c r="D192" s="203" t="s">
        <v>85</v>
      </c>
      <c r="E192" s="204" t="s">
        <v>575</v>
      </c>
      <c r="F192" s="203" t="s">
        <v>86</v>
      </c>
      <c r="G192" s="205">
        <v>222.84</v>
      </c>
      <c r="H192" s="205">
        <f t="shared" ref="H192:H199" si="63">+M192</f>
        <v>24.72</v>
      </c>
      <c r="I192" s="206">
        <f t="shared" ref="I192:I199" si="64">ROUND((H192*$M$13)+H192,2)</f>
        <v>31.57</v>
      </c>
      <c r="J192" s="333">
        <f t="shared" ref="J192:J199" si="65">+I192*G192</f>
        <v>7035.0587999999998</v>
      </c>
      <c r="K192" s="309"/>
      <c r="L192" s="206">
        <v>27.93</v>
      </c>
      <c r="M192" s="206">
        <f t="shared" si="59"/>
        <v>24.72</v>
      </c>
      <c r="N192" s="207"/>
      <c r="O192" s="207"/>
      <c r="P192" s="207"/>
      <c r="Q192" s="207"/>
      <c r="R192" s="284"/>
      <c r="S192" s="221"/>
      <c r="T192" s="221"/>
      <c r="U192" s="221"/>
      <c r="V192" s="221"/>
      <c r="W192" s="221"/>
      <c r="X192" s="221"/>
      <c r="Y192" s="221"/>
      <c r="Z192" s="221"/>
      <c r="AA192" s="221"/>
      <c r="AB192" s="221"/>
      <c r="AC192" s="221"/>
      <c r="AD192" s="221"/>
      <c r="AE192" s="221"/>
      <c r="AF192" s="221"/>
      <c r="AG192" s="247"/>
      <c r="AH192" s="225"/>
      <c r="AI192" s="225"/>
      <c r="AJ192" s="225"/>
      <c r="AK192" s="225"/>
      <c r="AL192" s="225"/>
      <c r="AM192" s="221"/>
      <c r="AN192" s="221"/>
      <c r="AO192" s="221"/>
      <c r="AP192" s="221"/>
      <c r="AQ192" s="221"/>
    </row>
    <row r="193" spans="1:43" ht="20.100000000000001" hidden="1" customHeight="1" outlineLevel="1">
      <c r="A193" s="271"/>
      <c r="B193" s="327" t="s">
        <v>572</v>
      </c>
      <c r="C193" s="72" t="s">
        <v>374</v>
      </c>
      <c r="D193" s="12" t="s">
        <v>85</v>
      </c>
      <c r="E193" s="64" t="s">
        <v>375</v>
      </c>
      <c r="F193" s="12" t="s">
        <v>86</v>
      </c>
      <c r="G193" s="71">
        <v>17.38</v>
      </c>
      <c r="H193" s="71">
        <f t="shared" si="63"/>
        <v>21.59</v>
      </c>
      <c r="I193" s="88">
        <f t="shared" si="64"/>
        <v>27.57</v>
      </c>
      <c r="J193" s="277">
        <f t="shared" si="65"/>
        <v>479.16659999999996</v>
      </c>
      <c r="K193" s="305"/>
      <c r="L193" s="88">
        <v>24.4</v>
      </c>
      <c r="M193" s="88">
        <f t="shared" si="59"/>
        <v>21.59</v>
      </c>
      <c r="N193" s="11"/>
      <c r="O193" s="11"/>
      <c r="P193" s="11"/>
      <c r="Q193" s="11"/>
      <c r="R193" s="279"/>
      <c r="AH193" s="217"/>
      <c r="AI193" s="217"/>
      <c r="AJ193" s="217"/>
      <c r="AK193" s="217"/>
      <c r="AL193" s="217"/>
      <c r="AM193" s="5"/>
      <c r="AN193" s="5"/>
      <c r="AO193" s="5"/>
      <c r="AP193" s="5"/>
      <c r="AQ193" s="5"/>
    </row>
    <row r="194" spans="1:43" ht="30" hidden="1" customHeight="1" outlineLevel="1">
      <c r="A194" s="271"/>
      <c r="B194" s="327" t="s">
        <v>573</v>
      </c>
      <c r="C194" s="12" t="s">
        <v>208</v>
      </c>
      <c r="D194" s="12" t="s">
        <v>85</v>
      </c>
      <c r="E194" s="78" t="s">
        <v>577</v>
      </c>
      <c r="F194" s="12" t="s">
        <v>86</v>
      </c>
      <c r="G194" s="71">
        <v>28.05</v>
      </c>
      <c r="H194" s="71">
        <f t="shared" si="63"/>
        <v>34.479999999999997</v>
      </c>
      <c r="I194" s="88">
        <f t="shared" si="64"/>
        <v>44.03</v>
      </c>
      <c r="J194" s="277">
        <f t="shared" si="65"/>
        <v>1235.0415</v>
      </c>
      <c r="K194" s="305"/>
      <c r="L194" s="88">
        <v>38.96</v>
      </c>
      <c r="M194" s="88">
        <f t="shared" si="59"/>
        <v>34.479999999999997</v>
      </c>
      <c r="N194" s="11"/>
      <c r="O194" s="11"/>
      <c r="P194" s="11"/>
      <c r="Q194" s="11"/>
      <c r="R194" s="279"/>
      <c r="AH194" s="217"/>
      <c r="AI194" s="217"/>
      <c r="AJ194" s="217"/>
      <c r="AK194" s="217"/>
      <c r="AL194" s="217"/>
      <c r="AM194" s="5"/>
      <c r="AN194" s="5"/>
      <c r="AO194" s="5"/>
      <c r="AP194" s="5"/>
      <c r="AQ194" s="5"/>
    </row>
    <row r="195" spans="1:43" ht="20.100000000000001" hidden="1" customHeight="1" outlineLevel="1">
      <c r="A195" s="271"/>
      <c r="B195" s="327" t="s">
        <v>233</v>
      </c>
      <c r="C195" s="12" t="s">
        <v>480</v>
      </c>
      <c r="D195" s="12" t="s">
        <v>104</v>
      </c>
      <c r="E195" s="78" t="s">
        <v>368</v>
      </c>
      <c r="F195" s="12" t="s">
        <v>86</v>
      </c>
      <c r="G195" s="71">
        <v>3.51</v>
      </c>
      <c r="H195" s="71">
        <f t="shared" si="63"/>
        <v>62.06</v>
      </c>
      <c r="I195" s="88">
        <f t="shared" si="64"/>
        <v>79.25</v>
      </c>
      <c r="J195" s="277">
        <f t="shared" si="65"/>
        <v>278.16749999999996</v>
      </c>
      <c r="K195" s="305"/>
      <c r="L195" s="88">
        <v>70.12</v>
      </c>
      <c r="M195" s="88">
        <f t="shared" si="59"/>
        <v>62.06</v>
      </c>
      <c r="N195" s="11"/>
      <c r="O195" s="11"/>
      <c r="P195" s="11"/>
      <c r="Q195" s="11"/>
      <c r="R195" s="279"/>
      <c r="AH195" s="217"/>
      <c r="AI195" s="217"/>
      <c r="AJ195" s="217"/>
      <c r="AK195" s="217"/>
      <c r="AL195" s="217"/>
      <c r="AM195" s="5"/>
      <c r="AN195" s="5"/>
      <c r="AO195" s="5"/>
      <c r="AP195" s="5"/>
      <c r="AQ195" s="5"/>
    </row>
    <row r="196" spans="1:43" ht="20.100000000000001" hidden="1" customHeight="1" outlineLevel="1">
      <c r="A196" s="271"/>
      <c r="B196" s="327" t="s">
        <v>234</v>
      </c>
      <c r="C196" s="12" t="s">
        <v>480</v>
      </c>
      <c r="D196" s="12" t="s">
        <v>104</v>
      </c>
      <c r="E196" s="78" t="s">
        <v>369</v>
      </c>
      <c r="F196" s="12" t="s">
        <v>86</v>
      </c>
      <c r="G196" s="71">
        <v>1.89</v>
      </c>
      <c r="H196" s="71">
        <f t="shared" si="63"/>
        <v>62.06</v>
      </c>
      <c r="I196" s="88">
        <f t="shared" si="64"/>
        <v>79.25</v>
      </c>
      <c r="J196" s="277">
        <f t="shared" si="65"/>
        <v>149.7825</v>
      </c>
      <c r="K196" s="305"/>
      <c r="L196" s="88">
        <v>70.12</v>
      </c>
      <c r="M196" s="88">
        <f t="shared" si="59"/>
        <v>62.06</v>
      </c>
      <c r="N196" s="11"/>
      <c r="O196" s="11"/>
      <c r="P196" s="11"/>
      <c r="Q196" s="11"/>
      <c r="R196" s="279"/>
      <c r="AH196" s="217"/>
      <c r="AI196" s="217"/>
      <c r="AJ196" s="217"/>
      <c r="AK196" s="217"/>
      <c r="AL196" s="217"/>
      <c r="AM196" s="5"/>
      <c r="AN196" s="5"/>
      <c r="AO196" s="5"/>
      <c r="AP196" s="5"/>
      <c r="AQ196" s="5"/>
    </row>
    <row r="197" spans="1:43" ht="30" hidden="1" customHeight="1" outlineLevel="1">
      <c r="A197" s="271"/>
      <c r="B197" s="327" t="s">
        <v>235</v>
      </c>
      <c r="C197" s="12" t="s">
        <v>190</v>
      </c>
      <c r="D197" s="12" t="s">
        <v>85</v>
      </c>
      <c r="E197" s="78" t="s">
        <v>576</v>
      </c>
      <c r="F197" s="12" t="s">
        <v>98</v>
      </c>
      <c r="G197" s="71">
        <v>15.3</v>
      </c>
      <c r="H197" s="71">
        <f t="shared" si="63"/>
        <v>29.7</v>
      </c>
      <c r="I197" s="88">
        <f t="shared" si="64"/>
        <v>37.93</v>
      </c>
      <c r="J197" s="277">
        <f t="shared" si="65"/>
        <v>580.32900000000006</v>
      </c>
      <c r="K197" s="305"/>
      <c r="L197" s="88">
        <v>33.56</v>
      </c>
      <c r="M197" s="88">
        <f t="shared" si="59"/>
        <v>29.7</v>
      </c>
      <c r="N197" s="11"/>
      <c r="O197" s="11"/>
      <c r="P197" s="11"/>
      <c r="Q197" s="11"/>
      <c r="R197" s="279"/>
      <c r="AH197" s="217"/>
      <c r="AI197" s="217"/>
      <c r="AJ197" s="217"/>
      <c r="AK197" s="217"/>
      <c r="AL197" s="217"/>
      <c r="AM197" s="5"/>
      <c r="AN197" s="5"/>
      <c r="AO197" s="5"/>
      <c r="AP197" s="5"/>
      <c r="AQ197" s="5"/>
    </row>
    <row r="198" spans="1:43" ht="20.100000000000001" hidden="1" customHeight="1" outlineLevel="1">
      <c r="A198" s="271"/>
      <c r="B198" s="327" t="s">
        <v>574</v>
      </c>
      <c r="C198" s="12">
        <v>73692</v>
      </c>
      <c r="D198" s="12" t="s">
        <v>85</v>
      </c>
      <c r="E198" s="78" t="s">
        <v>578</v>
      </c>
      <c r="F198" s="12" t="s">
        <v>83</v>
      </c>
      <c r="G198" s="71">
        <v>6</v>
      </c>
      <c r="H198" s="71">
        <f t="shared" si="63"/>
        <v>74.150000000000006</v>
      </c>
      <c r="I198" s="88">
        <f t="shared" si="64"/>
        <v>94.69</v>
      </c>
      <c r="J198" s="277">
        <f t="shared" si="65"/>
        <v>568.14</v>
      </c>
      <c r="K198" s="305"/>
      <c r="L198" s="88">
        <v>83.79</v>
      </c>
      <c r="M198" s="88">
        <f t="shared" si="59"/>
        <v>74.150000000000006</v>
      </c>
      <c r="N198" s="11"/>
      <c r="O198" s="11"/>
      <c r="P198" s="11"/>
      <c r="Q198" s="11"/>
      <c r="R198" s="279"/>
      <c r="AH198" s="217"/>
      <c r="AI198" s="217"/>
      <c r="AJ198" s="217"/>
      <c r="AK198" s="217"/>
      <c r="AL198" s="217"/>
      <c r="AM198" s="5"/>
      <c r="AN198" s="5"/>
      <c r="AO198" s="5"/>
      <c r="AP198" s="5"/>
      <c r="AQ198" s="5"/>
    </row>
    <row r="199" spans="1:43" ht="20.100000000000001" hidden="1" customHeight="1" outlineLevel="1">
      <c r="A199" s="271"/>
      <c r="B199" s="327" t="s">
        <v>236</v>
      </c>
      <c r="C199" s="12" t="s">
        <v>420</v>
      </c>
      <c r="D199" s="12" t="s">
        <v>85</v>
      </c>
      <c r="E199" s="78" t="s">
        <v>343</v>
      </c>
      <c r="F199" s="12" t="s">
        <v>86</v>
      </c>
      <c r="G199" s="71">
        <v>331.98</v>
      </c>
      <c r="H199" s="71">
        <f t="shared" si="63"/>
        <v>5.32</v>
      </c>
      <c r="I199" s="88">
        <f t="shared" si="64"/>
        <v>6.79</v>
      </c>
      <c r="J199" s="277">
        <f t="shared" si="65"/>
        <v>2254.1442000000002</v>
      </c>
      <c r="K199" s="305"/>
      <c r="L199" s="88">
        <v>6.01</v>
      </c>
      <c r="M199" s="88">
        <f t="shared" si="59"/>
        <v>5.32</v>
      </c>
      <c r="N199" s="11"/>
      <c r="O199" s="11"/>
      <c r="P199" s="11"/>
      <c r="Q199" s="11"/>
      <c r="R199" s="279"/>
      <c r="AH199" s="217"/>
      <c r="AI199" s="217"/>
      <c r="AJ199" s="217"/>
      <c r="AK199" s="217"/>
      <c r="AL199" s="217"/>
      <c r="AM199" s="5"/>
      <c r="AN199" s="5"/>
      <c r="AO199" s="5"/>
      <c r="AP199" s="5"/>
      <c r="AQ199" s="5"/>
    </row>
    <row r="200" spans="1:43" ht="20.100000000000001" hidden="1" customHeight="1" outlineLevel="1">
      <c r="A200" s="271"/>
      <c r="B200" s="324"/>
      <c r="C200" s="84"/>
      <c r="D200" s="84"/>
      <c r="E200" s="84"/>
      <c r="F200" s="84"/>
      <c r="G200" s="84"/>
      <c r="H200" s="85" t="s">
        <v>223</v>
      </c>
      <c r="I200" s="99" t="e">
        <f>+J200/$J$10</f>
        <v>#DIV/0!</v>
      </c>
      <c r="J200" s="325">
        <f>SUM(J179:J199)</f>
        <v>101941.78109999999</v>
      </c>
      <c r="K200" s="305"/>
      <c r="L200" s="88"/>
      <c r="M200" s="88">
        <f t="shared" si="59"/>
        <v>0</v>
      </c>
      <c r="N200" s="11"/>
      <c r="O200" s="11"/>
      <c r="P200" s="11"/>
      <c r="Q200" s="11"/>
      <c r="R200" s="279"/>
      <c r="AH200" s="217"/>
      <c r="AI200" s="217"/>
      <c r="AJ200" s="217"/>
      <c r="AK200" s="217"/>
      <c r="AL200" s="217"/>
      <c r="AM200" s="5"/>
      <c r="AN200" s="5"/>
      <c r="AO200" s="5"/>
      <c r="AP200" s="5"/>
      <c r="AQ200" s="5"/>
    </row>
    <row r="201" spans="1:43" ht="20.100000000000001" hidden="1" customHeight="1">
      <c r="A201" s="271"/>
      <c r="B201" s="321">
        <v>12</v>
      </c>
      <c r="C201" s="41"/>
      <c r="D201" s="41"/>
      <c r="E201" s="18" t="s">
        <v>48</v>
      </c>
      <c r="F201" s="18"/>
      <c r="G201" s="52"/>
      <c r="H201" s="52"/>
      <c r="I201" s="18"/>
      <c r="J201" s="322">
        <f>J259</f>
        <v>16381.843699999996</v>
      </c>
      <c r="K201" s="306"/>
      <c r="L201" s="184"/>
      <c r="M201" s="184">
        <f t="shared" si="59"/>
        <v>0</v>
      </c>
      <c r="N201" s="36"/>
      <c r="O201" s="36"/>
      <c r="P201" s="36"/>
      <c r="Q201" s="36"/>
      <c r="R201" s="280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G201" s="218"/>
      <c r="AH201" s="223"/>
      <c r="AI201" s="223"/>
      <c r="AJ201" s="223"/>
      <c r="AK201" s="223"/>
      <c r="AL201" s="223"/>
      <c r="AM201" s="218"/>
      <c r="AN201" s="218"/>
      <c r="AO201" s="218"/>
      <c r="AP201" s="218"/>
      <c r="AQ201" s="218"/>
    </row>
    <row r="202" spans="1:43" s="80" customFormat="1" ht="20.100000000000001" hidden="1" customHeight="1" outlineLevel="1">
      <c r="A202" s="271"/>
      <c r="B202" s="334"/>
      <c r="C202" s="44"/>
      <c r="D202" s="44"/>
      <c r="E202" s="29" t="s">
        <v>16</v>
      </c>
      <c r="F202" s="27"/>
      <c r="G202" s="56"/>
      <c r="H202" s="71"/>
      <c r="I202" s="88"/>
      <c r="J202" s="277"/>
      <c r="K202" s="305"/>
      <c r="L202" s="88"/>
      <c r="M202" s="88">
        <f t="shared" si="59"/>
        <v>0</v>
      </c>
      <c r="N202" s="27"/>
      <c r="O202" s="27"/>
      <c r="P202" s="27"/>
      <c r="Q202" s="27"/>
      <c r="R202" s="283"/>
      <c r="S202" s="220"/>
      <c r="T202" s="220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/>
      <c r="AH202" s="245"/>
      <c r="AI202" s="245"/>
      <c r="AJ202" s="245"/>
      <c r="AK202" s="245"/>
      <c r="AL202" s="245"/>
      <c r="AM202" s="220"/>
      <c r="AN202" s="220"/>
      <c r="AO202" s="220"/>
      <c r="AP202" s="220"/>
      <c r="AQ202" s="220"/>
    </row>
    <row r="203" spans="1:43" s="80" customFormat="1" ht="20.100000000000001" hidden="1" customHeight="1" outlineLevel="1">
      <c r="A203" s="271"/>
      <c r="B203" s="335" t="s">
        <v>3</v>
      </c>
      <c r="C203" s="209">
        <v>89401</v>
      </c>
      <c r="D203" s="209" t="s">
        <v>85</v>
      </c>
      <c r="E203" s="210" t="s">
        <v>681</v>
      </c>
      <c r="F203" s="209" t="s">
        <v>98</v>
      </c>
      <c r="G203" s="205">
        <v>24.14</v>
      </c>
      <c r="H203" s="205">
        <f t="shared" ref="H203:H249" si="66">+M203</f>
        <v>3.61</v>
      </c>
      <c r="I203" s="206">
        <f t="shared" ref="I203:I249" si="67">ROUND((H203*$M$13)+H203,2)</f>
        <v>4.6100000000000003</v>
      </c>
      <c r="J203" s="333">
        <f t="shared" ref="J203:J249" si="68">+I203*G203</f>
        <v>111.28540000000001</v>
      </c>
      <c r="K203" s="309"/>
      <c r="L203" s="206">
        <v>4.08</v>
      </c>
      <c r="M203" s="206">
        <f t="shared" si="59"/>
        <v>3.61</v>
      </c>
      <c r="N203" s="207"/>
      <c r="O203" s="207"/>
      <c r="P203" s="207"/>
      <c r="Q203" s="207"/>
      <c r="R203" s="284"/>
      <c r="S203" s="221"/>
      <c r="T203" s="221"/>
      <c r="U203" s="221"/>
      <c r="V203" s="221"/>
      <c r="W203" s="221"/>
      <c r="X203" s="221"/>
      <c r="Y203" s="221"/>
      <c r="Z203" s="221"/>
      <c r="AA203" s="221"/>
      <c r="AB203" s="221"/>
      <c r="AC203" s="221"/>
      <c r="AD203" s="221"/>
      <c r="AE203" s="221"/>
      <c r="AF203" s="221"/>
      <c r="AG203" s="247"/>
      <c r="AH203" s="225"/>
      <c r="AI203" s="225"/>
      <c r="AJ203" s="225"/>
      <c r="AK203" s="225"/>
      <c r="AL203" s="225"/>
      <c r="AM203" s="221"/>
      <c r="AN203" s="221"/>
      <c r="AO203" s="221"/>
      <c r="AP203" s="221"/>
      <c r="AQ203" s="221"/>
    </row>
    <row r="204" spans="1:43" s="80" customFormat="1" ht="20.100000000000001" hidden="1" customHeight="1" outlineLevel="1">
      <c r="A204" s="271"/>
      <c r="B204" s="335" t="s">
        <v>4</v>
      </c>
      <c r="C204" s="209">
        <v>89446</v>
      </c>
      <c r="D204" s="209" t="s">
        <v>85</v>
      </c>
      <c r="E204" s="210" t="s">
        <v>682</v>
      </c>
      <c r="F204" s="209" t="s">
        <v>98</v>
      </c>
      <c r="G204" s="205">
        <v>164.46</v>
      </c>
      <c r="H204" s="205">
        <f t="shared" si="66"/>
        <v>2.0299999999999998</v>
      </c>
      <c r="I204" s="206">
        <f t="shared" si="67"/>
        <v>2.59</v>
      </c>
      <c r="J204" s="333">
        <f t="shared" si="68"/>
        <v>425.95139999999998</v>
      </c>
      <c r="K204" s="309"/>
      <c r="L204" s="206">
        <v>2.29</v>
      </c>
      <c r="M204" s="206">
        <f t="shared" si="59"/>
        <v>2.0299999999999998</v>
      </c>
      <c r="N204" s="207"/>
      <c r="O204" s="207"/>
      <c r="P204" s="207"/>
      <c r="Q204" s="207"/>
      <c r="R204" s="284"/>
      <c r="S204" s="221"/>
      <c r="T204" s="221"/>
      <c r="U204" s="221"/>
      <c r="V204" s="221"/>
      <c r="W204" s="221"/>
      <c r="X204" s="221"/>
      <c r="Y204" s="221"/>
      <c r="Z204" s="221"/>
      <c r="AA204" s="221"/>
      <c r="AB204" s="221"/>
      <c r="AC204" s="221"/>
      <c r="AD204" s="221"/>
      <c r="AE204" s="221"/>
      <c r="AF204" s="221"/>
      <c r="AG204" s="247"/>
      <c r="AH204" s="225"/>
      <c r="AI204" s="225"/>
      <c r="AJ204" s="225"/>
      <c r="AK204" s="225"/>
      <c r="AL204" s="225"/>
      <c r="AM204" s="221"/>
      <c r="AN204" s="221"/>
      <c r="AO204" s="221"/>
      <c r="AP204" s="221"/>
      <c r="AQ204" s="221"/>
    </row>
    <row r="205" spans="1:43" s="80" customFormat="1" ht="20.100000000000001" hidden="1" customHeight="1" outlineLevel="1">
      <c r="A205" s="271"/>
      <c r="B205" s="335" t="s">
        <v>5</v>
      </c>
      <c r="C205" s="209">
        <v>89447</v>
      </c>
      <c r="D205" s="209" t="s">
        <v>85</v>
      </c>
      <c r="E205" s="210" t="s">
        <v>910</v>
      </c>
      <c r="F205" s="209" t="s">
        <v>98</v>
      </c>
      <c r="G205" s="205">
        <v>2.71</v>
      </c>
      <c r="H205" s="205">
        <f t="shared" si="66"/>
        <v>3.99</v>
      </c>
      <c r="I205" s="206">
        <f t="shared" si="67"/>
        <v>5.0999999999999996</v>
      </c>
      <c r="J205" s="333">
        <f t="shared" si="68"/>
        <v>13.821</v>
      </c>
      <c r="K205" s="309"/>
      <c r="L205" s="206">
        <v>4.51</v>
      </c>
      <c r="M205" s="206">
        <f t="shared" si="59"/>
        <v>3.99</v>
      </c>
      <c r="N205" s="207"/>
      <c r="O205" s="207"/>
      <c r="P205" s="207"/>
      <c r="Q205" s="207"/>
      <c r="R205" s="284"/>
      <c r="S205" s="221"/>
      <c r="T205" s="221"/>
      <c r="U205" s="221"/>
      <c r="V205" s="221"/>
      <c r="W205" s="221"/>
      <c r="X205" s="221"/>
      <c r="Y205" s="221"/>
      <c r="Z205" s="221"/>
      <c r="AA205" s="221"/>
      <c r="AB205" s="221"/>
      <c r="AC205" s="221"/>
      <c r="AD205" s="221"/>
      <c r="AE205" s="221"/>
      <c r="AF205" s="221"/>
      <c r="AG205" s="247"/>
      <c r="AH205" s="225"/>
      <c r="AI205" s="225"/>
      <c r="AJ205" s="225"/>
      <c r="AK205" s="225"/>
      <c r="AL205" s="225"/>
      <c r="AM205" s="221"/>
      <c r="AN205" s="221"/>
      <c r="AO205" s="221"/>
      <c r="AP205" s="221"/>
      <c r="AQ205" s="221"/>
    </row>
    <row r="206" spans="1:43" s="80" customFormat="1" ht="20.100000000000001" hidden="1" customHeight="1" outlineLevel="1">
      <c r="A206" s="271"/>
      <c r="B206" s="335" t="s">
        <v>6</v>
      </c>
      <c r="C206" s="209">
        <v>89449</v>
      </c>
      <c r="D206" s="209" t="s">
        <v>85</v>
      </c>
      <c r="E206" s="210" t="s">
        <v>683</v>
      </c>
      <c r="F206" s="209" t="s">
        <v>98</v>
      </c>
      <c r="G206" s="205">
        <v>64.930000000000007</v>
      </c>
      <c r="H206" s="205">
        <f t="shared" si="66"/>
        <v>7.04</v>
      </c>
      <c r="I206" s="206">
        <f t="shared" si="67"/>
        <v>8.99</v>
      </c>
      <c r="J206" s="333">
        <f t="shared" si="68"/>
        <v>583.72070000000008</v>
      </c>
      <c r="K206" s="309"/>
      <c r="L206" s="206">
        <v>7.96</v>
      </c>
      <c r="M206" s="206">
        <f t="shared" si="59"/>
        <v>7.04</v>
      </c>
      <c r="N206" s="207"/>
      <c r="O206" s="207"/>
      <c r="P206" s="207"/>
      <c r="Q206" s="207"/>
      <c r="R206" s="284"/>
      <c r="S206" s="221"/>
      <c r="T206" s="221"/>
      <c r="U206" s="221"/>
      <c r="V206" s="221"/>
      <c r="W206" s="221"/>
      <c r="X206" s="221"/>
      <c r="Y206" s="221"/>
      <c r="Z206" s="221"/>
      <c r="AA206" s="221"/>
      <c r="AB206" s="221"/>
      <c r="AC206" s="221"/>
      <c r="AD206" s="221"/>
      <c r="AE206" s="221"/>
      <c r="AF206" s="221"/>
      <c r="AG206" s="247"/>
      <c r="AH206" s="225"/>
      <c r="AI206" s="225"/>
      <c r="AJ206" s="225"/>
      <c r="AK206" s="225"/>
      <c r="AL206" s="225"/>
      <c r="AM206" s="221"/>
      <c r="AN206" s="221"/>
      <c r="AO206" s="221"/>
      <c r="AP206" s="221"/>
      <c r="AQ206" s="221"/>
    </row>
    <row r="207" spans="1:43" s="80" customFormat="1" ht="20.100000000000001" hidden="1" customHeight="1" outlineLevel="1">
      <c r="A207" s="271"/>
      <c r="B207" s="335" t="s">
        <v>7</v>
      </c>
      <c r="C207" s="209">
        <v>89450</v>
      </c>
      <c r="D207" s="209" t="s">
        <v>85</v>
      </c>
      <c r="E207" s="210" t="s">
        <v>684</v>
      </c>
      <c r="F207" s="209" t="s">
        <v>98</v>
      </c>
      <c r="G207" s="205">
        <v>19.39</v>
      </c>
      <c r="H207" s="205">
        <f t="shared" si="66"/>
        <v>10.71</v>
      </c>
      <c r="I207" s="206">
        <f t="shared" si="67"/>
        <v>13.68</v>
      </c>
      <c r="J207" s="333">
        <f t="shared" si="68"/>
        <v>265.2552</v>
      </c>
      <c r="K207" s="309"/>
      <c r="L207" s="206">
        <v>12.1</v>
      </c>
      <c r="M207" s="206">
        <f t="shared" si="59"/>
        <v>10.71</v>
      </c>
      <c r="N207" s="207"/>
      <c r="O207" s="207"/>
      <c r="P207" s="207"/>
      <c r="Q207" s="207"/>
      <c r="R207" s="284"/>
      <c r="S207" s="221"/>
      <c r="T207" s="221"/>
      <c r="U207" s="221"/>
      <c r="V207" s="221"/>
      <c r="W207" s="221"/>
      <c r="X207" s="221"/>
      <c r="Y207" s="221"/>
      <c r="Z207" s="221"/>
      <c r="AA207" s="221"/>
      <c r="AB207" s="221"/>
      <c r="AC207" s="221"/>
      <c r="AD207" s="221"/>
      <c r="AE207" s="221"/>
      <c r="AF207" s="221"/>
      <c r="AG207" s="247"/>
      <c r="AH207" s="225"/>
      <c r="AI207" s="225"/>
      <c r="AJ207" s="225"/>
      <c r="AK207" s="225"/>
      <c r="AL207" s="225"/>
      <c r="AM207" s="221"/>
      <c r="AN207" s="221"/>
      <c r="AO207" s="221"/>
      <c r="AP207" s="221"/>
      <c r="AQ207" s="221"/>
    </row>
    <row r="208" spans="1:43" s="80" customFormat="1" ht="20.100000000000001" hidden="1" customHeight="1" outlineLevel="1">
      <c r="A208" s="271"/>
      <c r="B208" s="335" t="s">
        <v>8</v>
      </c>
      <c r="C208" s="209">
        <v>89451</v>
      </c>
      <c r="D208" s="209" t="s">
        <v>85</v>
      </c>
      <c r="E208" s="210" t="s">
        <v>685</v>
      </c>
      <c r="F208" s="209" t="s">
        <v>98</v>
      </c>
      <c r="G208" s="205">
        <v>179.81</v>
      </c>
      <c r="H208" s="205">
        <f t="shared" si="66"/>
        <v>14.88</v>
      </c>
      <c r="I208" s="206">
        <f t="shared" si="67"/>
        <v>19</v>
      </c>
      <c r="J208" s="333">
        <f t="shared" si="68"/>
        <v>3416.39</v>
      </c>
      <c r="K208" s="309"/>
      <c r="L208" s="206">
        <v>16.809999999999999</v>
      </c>
      <c r="M208" s="206">
        <f t="shared" si="59"/>
        <v>14.88</v>
      </c>
      <c r="N208" s="207"/>
      <c r="O208" s="207"/>
      <c r="P208" s="207"/>
      <c r="Q208" s="207"/>
      <c r="R208" s="284"/>
      <c r="S208" s="221"/>
      <c r="T208" s="221"/>
      <c r="U208" s="221"/>
      <c r="V208" s="221"/>
      <c r="W208" s="221"/>
      <c r="X208" s="221"/>
      <c r="Y208" s="221"/>
      <c r="Z208" s="221"/>
      <c r="AA208" s="221"/>
      <c r="AB208" s="221"/>
      <c r="AC208" s="221"/>
      <c r="AD208" s="221"/>
      <c r="AE208" s="221"/>
      <c r="AF208" s="221"/>
      <c r="AG208" s="247"/>
      <c r="AH208" s="225"/>
      <c r="AI208" s="225"/>
      <c r="AJ208" s="225"/>
      <c r="AK208" s="225"/>
      <c r="AL208" s="225"/>
      <c r="AM208" s="221"/>
      <c r="AN208" s="221"/>
      <c r="AO208" s="221"/>
      <c r="AP208" s="221"/>
      <c r="AQ208" s="221"/>
    </row>
    <row r="209" spans="1:43" s="80" customFormat="1" ht="30" hidden="1" customHeight="1" outlineLevel="1">
      <c r="A209" s="271"/>
      <c r="B209" s="335" t="s">
        <v>799</v>
      </c>
      <c r="C209" s="79">
        <v>72794</v>
      </c>
      <c r="D209" s="79" t="s">
        <v>85</v>
      </c>
      <c r="E209" s="20" t="s">
        <v>798</v>
      </c>
      <c r="F209" s="79" t="s">
        <v>81</v>
      </c>
      <c r="G209" s="71">
        <v>8</v>
      </c>
      <c r="H209" s="71">
        <f t="shared" si="66"/>
        <v>74.040000000000006</v>
      </c>
      <c r="I209" s="88">
        <f t="shared" si="67"/>
        <v>94.55</v>
      </c>
      <c r="J209" s="277">
        <f t="shared" si="68"/>
        <v>756.4</v>
      </c>
      <c r="K209" s="305"/>
      <c r="L209" s="88">
        <v>83.66</v>
      </c>
      <c r="M209" s="88">
        <f t="shared" si="59"/>
        <v>74.040000000000006</v>
      </c>
      <c r="N209" s="27"/>
      <c r="O209" s="27"/>
      <c r="P209" s="27"/>
      <c r="Q209" s="27"/>
      <c r="R209" s="283"/>
      <c r="S209" s="220"/>
      <c r="T209" s="220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/>
      <c r="AH209" s="245"/>
      <c r="AI209" s="245"/>
      <c r="AJ209" s="245"/>
      <c r="AK209" s="245"/>
      <c r="AL209" s="245"/>
      <c r="AM209" s="220"/>
      <c r="AN209" s="220"/>
      <c r="AO209" s="220"/>
      <c r="AP209" s="220"/>
      <c r="AQ209" s="220"/>
    </row>
    <row r="210" spans="1:43" s="80" customFormat="1" ht="30" hidden="1" customHeight="1" outlineLevel="1">
      <c r="A210" s="271"/>
      <c r="B210" s="335" t="s">
        <v>800</v>
      </c>
      <c r="C210" s="26">
        <v>72789</v>
      </c>
      <c r="D210" s="79" t="s">
        <v>85</v>
      </c>
      <c r="E210" s="20" t="s">
        <v>651</v>
      </c>
      <c r="F210" s="79" t="s">
        <v>81</v>
      </c>
      <c r="G210" s="71">
        <v>2</v>
      </c>
      <c r="H210" s="71">
        <f t="shared" si="66"/>
        <v>7.24</v>
      </c>
      <c r="I210" s="88">
        <f t="shared" si="67"/>
        <v>9.25</v>
      </c>
      <c r="J210" s="277">
        <f t="shared" si="68"/>
        <v>18.5</v>
      </c>
      <c r="K210" s="305"/>
      <c r="L210" s="88">
        <v>8.18</v>
      </c>
      <c r="M210" s="88">
        <f t="shared" si="59"/>
        <v>7.24</v>
      </c>
      <c r="N210" s="27"/>
      <c r="O210" s="27"/>
      <c r="P210" s="27"/>
      <c r="Q210" s="27"/>
      <c r="R210" s="283"/>
      <c r="S210" s="220"/>
      <c r="T210" s="220"/>
      <c r="U210" s="220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/>
      <c r="AF210" s="220"/>
      <c r="AG210" s="220"/>
      <c r="AH210" s="245"/>
      <c r="AI210" s="245"/>
      <c r="AJ210" s="245"/>
      <c r="AK210" s="245"/>
      <c r="AL210" s="245"/>
      <c r="AM210" s="220"/>
      <c r="AN210" s="220"/>
      <c r="AO210" s="220"/>
      <c r="AP210" s="220"/>
      <c r="AQ210" s="220"/>
    </row>
    <row r="211" spans="1:43" s="80" customFormat="1" ht="30" hidden="1" customHeight="1" outlineLevel="1">
      <c r="A211" s="271"/>
      <c r="B211" s="335" t="s">
        <v>247</v>
      </c>
      <c r="C211" s="26">
        <v>89538</v>
      </c>
      <c r="D211" s="79" t="s">
        <v>85</v>
      </c>
      <c r="E211" s="20" t="s">
        <v>652</v>
      </c>
      <c r="F211" s="79" t="s">
        <v>81</v>
      </c>
      <c r="G211" s="71">
        <v>2</v>
      </c>
      <c r="H211" s="71">
        <f t="shared" si="66"/>
        <v>1.78</v>
      </c>
      <c r="I211" s="88">
        <f t="shared" si="67"/>
        <v>2.27</v>
      </c>
      <c r="J211" s="277">
        <f t="shared" si="68"/>
        <v>4.54</v>
      </c>
      <c r="K211" s="305"/>
      <c r="L211" s="88">
        <v>2.0099999999999998</v>
      </c>
      <c r="M211" s="88">
        <f t="shared" si="59"/>
        <v>1.78</v>
      </c>
      <c r="N211" s="27"/>
      <c r="O211" s="27"/>
      <c r="P211" s="27"/>
      <c r="Q211" s="27"/>
      <c r="R211" s="283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/>
      <c r="AH211" s="245"/>
      <c r="AI211" s="245"/>
      <c r="AJ211" s="245"/>
      <c r="AK211" s="245"/>
      <c r="AL211" s="245"/>
      <c r="AM211" s="220"/>
      <c r="AN211" s="220"/>
      <c r="AO211" s="220"/>
      <c r="AP211" s="220"/>
      <c r="AQ211" s="220"/>
    </row>
    <row r="212" spans="1:43" s="80" customFormat="1" ht="30" hidden="1" customHeight="1" outlineLevel="1">
      <c r="A212" s="271"/>
      <c r="B212" s="335" t="s">
        <v>801</v>
      </c>
      <c r="C212" s="26">
        <v>89538</v>
      </c>
      <c r="D212" s="79" t="s">
        <v>85</v>
      </c>
      <c r="E212" s="20" t="s">
        <v>653</v>
      </c>
      <c r="F212" s="79" t="s">
        <v>81</v>
      </c>
      <c r="G212" s="71">
        <v>62</v>
      </c>
      <c r="H212" s="71">
        <f t="shared" si="66"/>
        <v>1.78</v>
      </c>
      <c r="I212" s="88">
        <f t="shared" si="67"/>
        <v>2.27</v>
      </c>
      <c r="J212" s="277">
        <f t="shared" si="68"/>
        <v>140.74</v>
      </c>
      <c r="K212" s="305"/>
      <c r="L212" s="88">
        <v>2.0099999999999998</v>
      </c>
      <c r="M212" s="88">
        <f t="shared" si="59"/>
        <v>1.78</v>
      </c>
      <c r="N212" s="27"/>
      <c r="O212" s="27"/>
      <c r="P212" s="27"/>
      <c r="Q212" s="27"/>
      <c r="R212" s="283"/>
      <c r="S212" s="220"/>
      <c r="T212" s="220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/>
      <c r="AH212" s="245"/>
      <c r="AI212" s="245"/>
      <c r="AJ212" s="245"/>
      <c r="AK212" s="245"/>
      <c r="AL212" s="245"/>
      <c r="AM212" s="220"/>
      <c r="AN212" s="220"/>
      <c r="AO212" s="220"/>
      <c r="AP212" s="220"/>
      <c r="AQ212" s="220"/>
    </row>
    <row r="213" spans="1:43" s="80" customFormat="1" ht="30" hidden="1" customHeight="1" outlineLevel="1">
      <c r="A213" s="271"/>
      <c r="B213" s="335" t="s">
        <v>248</v>
      </c>
      <c r="C213" s="26">
        <v>89553</v>
      </c>
      <c r="D213" s="79" t="s">
        <v>85</v>
      </c>
      <c r="E213" s="20" t="s">
        <v>912</v>
      </c>
      <c r="F213" s="79" t="s">
        <v>81</v>
      </c>
      <c r="G213" s="71">
        <v>2</v>
      </c>
      <c r="H213" s="71">
        <f t="shared" si="66"/>
        <v>2.2799999999999998</v>
      </c>
      <c r="I213" s="88">
        <f t="shared" si="67"/>
        <v>2.91</v>
      </c>
      <c r="J213" s="277">
        <f t="shared" si="68"/>
        <v>5.82</v>
      </c>
      <c r="K213" s="305"/>
      <c r="L213" s="88">
        <v>2.58</v>
      </c>
      <c r="M213" s="88">
        <f t="shared" si="59"/>
        <v>2.2799999999999998</v>
      </c>
      <c r="N213" s="27"/>
      <c r="O213" s="27"/>
      <c r="P213" s="27"/>
      <c r="Q213" s="27"/>
      <c r="R213" s="283"/>
      <c r="S213" s="220"/>
      <c r="T213" s="220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/>
      <c r="AH213" s="245"/>
      <c r="AI213" s="245"/>
      <c r="AJ213" s="245"/>
      <c r="AK213" s="245"/>
      <c r="AL213" s="245"/>
      <c r="AM213" s="220"/>
      <c r="AN213" s="220"/>
      <c r="AO213" s="220"/>
      <c r="AP213" s="220"/>
      <c r="AQ213" s="220"/>
    </row>
    <row r="214" spans="1:43" s="80" customFormat="1" ht="30" hidden="1" customHeight="1" outlineLevel="1">
      <c r="A214" s="271"/>
      <c r="B214" s="335" t="s">
        <v>249</v>
      </c>
      <c r="C214" s="26">
        <v>89596</v>
      </c>
      <c r="D214" s="79" t="s">
        <v>85</v>
      </c>
      <c r="E214" s="20" t="s">
        <v>654</v>
      </c>
      <c r="F214" s="79" t="s">
        <v>81</v>
      </c>
      <c r="G214" s="71">
        <v>21</v>
      </c>
      <c r="H214" s="71">
        <f t="shared" si="66"/>
        <v>4.58</v>
      </c>
      <c r="I214" s="88">
        <f t="shared" si="67"/>
        <v>5.85</v>
      </c>
      <c r="J214" s="277">
        <f t="shared" si="68"/>
        <v>122.85</v>
      </c>
      <c r="K214" s="305"/>
      <c r="L214" s="88">
        <v>5.17</v>
      </c>
      <c r="M214" s="88">
        <f t="shared" si="59"/>
        <v>4.58</v>
      </c>
      <c r="N214" s="27"/>
      <c r="O214" s="27"/>
      <c r="P214" s="27"/>
      <c r="Q214" s="27"/>
      <c r="R214" s="283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45"/>
      <c r="AI214" s="245"/>
      <c r="AJ214" s="245"/>
      <c r="AK214" s="245"/>
      <c r="AL214" s="245"/>
      <c r="AM214" s="220"/>
      <c r="AN214" s="220"/>
      <c r="AO214" s="220"/>
      <c r="AP214" s="220"/>
      <c r="AQ214" s="220"/>
    </row>
    <row r="215" spans="1:43" s="80" customFormat="1" ht="30" hidden="1" customHeight="1" outlineLevel="1">
      <c r="A215" s="271"/>
      <c r="B215" s="335" t="s">
        <v>802</v>
      </c>
      <c r="C215" s="26">
        <v>89610</v>
      </c>
      <c r="D215" s="79" t="s">
        <v>85</v>
      </c>
      <c r="E215" s="20" t="s">
        <v>655</v>
      </c>
      <c r="F215" s="79" t="s">
        <v>81</v>
      </c>
      <c r="G215" s="71">
        <v>8</v>
      </c>
      <c r="H215" s="71">
        <f t="shared" si="66"/>
        <v>7.93</v>
      </c>
      <c r="I215" s="88">
        <f t="shared" si="67"/>
        <v>10.130000000000001</v>
      </c>
      <c r="J215" s="277">
        <f t="shared" si="68"/>
        <v>81.040000000000006</v>
      </c>
      <c r="K215" s="305"/>
      <c r="L215" s="88">
        <v>8.9600000000000009</v>
      </c>
      <c r="M215" s="88">
        <f t="shared" si="59"/>
        <v>7.93</v>
      </c>
      <c r="N215" s="27"/>
      <c r="O215" s="27"/>
      <c r="P215" s="27"/>
      <c r="Q215" s="27"/>
      <c r="R215" s="283"/>
      <c r="S215" s="220"/>
      <c r="T215" s="220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/>
      <c r="AH215" s="245"/>
      <c r="AI215" s="245"/>
      <c r="AJ215" s="245"/>
      <c r="AK215" s="245"/>
      <c r="AL215" s="245"/>
      <c r="AM215" s="220"/>
      <c r="AN215" s="220"/>
      <c r="AO215" s="220"/>
      <c r="AP215" s="220"/>
      <c r="AQ215" s="220"/>
    </row>
    <row r="216" spans="1:43" s="80" customFormat="1" ht="30" hidden="1" customHeight="1" outlineLevel="1">
      <c r="A216" s="271"/>
      <c r="B216" s="335" t="s">
        <v>250</v>
      </c>
      <c r="C216" s="26">
        <v>89613</v>
      </c>
      <c r="D216" s="79" t="s">
        <v>85</v>
      </c>
      <c r="E216" s="20" t="s">
        <v>656</v>
      </c>
      <c r="F216" s="79" t="s">
        <v>81</v>
      </c>
      <c r="G216" s="71">
        <v>12</v>
      </c>
      <c r="H216" s="71">
        <f t="shared" si="66"/>
        <v>12.6</v>
      </c>
      <c r="I216" s="88">
        <f t="shared" si="67"/>
        <v>16.09</v>
      </c>
      <c r="J216" s="277">
        <f t="shared" si="68"/>
        <v>193.07999999999998</v>
      </c>
      <c r="K216" s="305"/>
      <c r="L216" s="88">
        <v>14.24</v>
      </c>
      <c r="M216" s="88">
        <f t="shared" si="59"/>
        <v>12.6</v>
      </c>
      <c r="N216" s="27"/>
      <c r="O216" s="27"/>
      <c r="P216" s="27"/>
      <c r="Q216" s="27"/>
      <c r="R216" s="283"/>
      <c r="S216" s="220"/>
      <c r="T216" s="220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/>
      <c r="AF216" s="220"/>
      <c r="AG216" s="220"/>
      <c r="AH216" s="245"/>
      <c r="AI216" s="245"/>
      <c r="AJ216" s="245"/>
      <c r="AK216" s="245"/>
      <c r="AL216" s="245"/>
      <c r="AM216" s="220"/>
      <c r="AN216" s="220"/>
      <c r="AO216" s="220"/>
      <c r="AP216" s="220"/>
      <c r="AQ216" s="220"/>
    </row>
    <row r="217" spans="1:43" s="80" customFormat="1" ht="20.100000000000001" hidden="1" customHeight="1" outlineLevel="1">
      <c r="A217" s="271"/>
      <c r="B217" s="335" t="s">
        <v>251</v>
      </c>
      <c r="C217" s="26" t="s">
        <v>846</v>
      </c>
      <c r="D217" s="79" t="s">
        <v>104</v>
      </c>
      <c r="E217" s="20" t="s">
        <v>657</v>
      </c>
      <c r="F217" s="79" t="s">
        <v>81</v>
      </c>
      <c r="G217" s="71">
        <v>16</v>
      </c>
      <c r="H217" s="71">
        <f t="shared" si="66"/>
        <v>4.93</v>
      </c>
      <c r="I217" s="88">
        <f t="shared" si="67"/>
        <v>6.3</v>
      </c>
      <c r="J217" s="277">
        <f t="shared" si="68"/>
        <v>100.8</v>
      </c>
      <c r="K217" s="305"/>
      <c r="L217" s="88">
        <v>5.57</v>
      </c>
      <c r="M217" s="88">
        <f t="shared" si="59"/>
        <v>4.93</v>
      </c>
      <c r="N217" s="27"/>
      <c r="O217" s="27"/>
      <c r="P217" s="27"/>
      <c r="Q217" s="27"/>
      <c r="R217" s="283"/>
      <c r="S217" s="220"/>
      <c r="T217" s="220"/>
      <c r="U217" s="220"/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/>
      <c r="AF217" s="220"/>
      <c r="AG217" s="220"/>
      <c r="AH217" s="245"/>
      <c r="AI217" s="245"/>
      <c r="AJ217" s="245"/>
      <c r="AK217" s="245"/>
      <c r="AL217" s="245"/>
      <c r="AM217" s="220"/>
      <c r="AN217" s="220"/>
      <c r="AO217" s="220"/>
      <c r="AP217" s="220"/>
      <c r="AQ217" s="220"/>
    </row>
    <row r="218" spans="1:43" s="80" customFormat="1" ht="20.100000000000001" hidden="1" customHeight="1" outlineLevel="1">
      <c r="A218" s="271"/>
      <c r="B218" s="335" t="s">
        <v>252</v>
      </c>
      <c r="C218" s="26" t="s">
        <v>848</v>
      </c>
      <c r="D218" s="79" t="s">
        <v>104</v>
      </c>
      <c r="E218" s="20" t="s">
        <v>658</v>
      </c>
      <c r="F218" s="79" t="s">
        <v>81</v>
      </c>
      <c r="G218" s="71">
        <v>6</v>
      </c>
      <c r="H218" s="71">
        <f t="shared" si="66"/>
        <v>7.73</v>
      </c>
      <c r="I218" s="88">
        <f t="shared" si="67"/>
        <v>9.8699999999999992</v>
      </c>
      <c r="J218" s="277">
        <f t="shared" si="68"/>
        <v>59.22</v>
      </c>
      <c r="K218" s="305"/>
      <c r="L218" s="88">
        <v>8.73</v>
      </c>
      <c r="M218" s="88">
        <f t="shared" si="59"/>
        <v>7.73</v>
      </c>
      <c r="N218" s="27"/>
      <c r="O218" s="27"/>
      <c r="P218" s="27"/>
      <c r="Q218" s="27"/>
      <c r="R218" s="283"/>
      <c r="S218" s="220"/>
      <c r="T218" s="220"/>
      <c r="U218" s="220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/>
      <c r="AF218" s="220"/>
      <c r="AG218" s="220"/>
      <c r="AH218" s="245"/>
      <c r="AI218" s="245"/>
      <c r="AJ218" s="245"/>
      <c r="AK218" s="245"/>
      <c r="AL218" s="245"/>
      <c r="AM218" s="220"/>
      <c r="AN218" s="220"/>
      <c r="AO218" s="220"/>
      <c r="AP218" s="220"/>
      <c r="AQ218" s="220"/>
    </row>
    <row r="219" spans="1:43" s="80" customFormat="1" ht="20.100000000000001" hidden="1" customHeight="1" outlineLevel="1">
      <c r="A219" s="271"/>
      <c r="B219" s="335" t="s">
        <v>803</v>
      </c>
      <c r="C219" s="26" t="s">
        <v>844</v>
      </c>
      <c r="D219" s="79" t="s">
        <v>104</v>
      </c>
      <c r="E219" s="20" t="s">
        <v>659</v>
      </c>
      <c r="F219" s="79" t="s">
        <v>81</v>
      </c>
      <c r="G219" s="71">
        <v>24</v>
      </c>
      <c r="H219" s="71">
        <f t="shared" si="66"/>
        <v>3.17</v>
      </c>
      <c r="I219" s="88">
        <f t="shared" si="67"/>
        <v>4.05</v>
      </c>
      <c r="J219" s="277">
        <f t="shared" si="68"/>
        <v>97.199999999999989</v>
      </c>
      <c r="K219" s="305"/>
      <c r="L219" s="88">
        <v>3.58</v>
      </c>
      <c r="M219" s="88">
        <f t="shared" si="59"/>
        <v>3.17</v>
      </c>
      <c r="N219" s="27"/>
      <c r="O219" s="27"/>
      <c r="P219" s="27"/>
      <c r="Q219" s="27"/>
      <c r="R219" s="283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/>
      <c r="AH219" s="245"/>
      <c r="AI219" s="245"/>
      <c r="AJ219" s="245"/>
      <c r="AK219" s="245"/>
      <c r="AL219" s="245"/>
      <c r="AM219" s="220"/>
      <c r="AN219" s="220"/>
      <c r="AO219" s="220"/>
      <c r="AP219" s="220"/>
      <c r="AQ219" s="220"/>
    </row>
    <row r="220" spans="1:43" s="80" customFormat="1" ht="20.100000000000001" hidden="1" customHeight="1" outlineLevel="1">
      <c r="A220" s="271"/>
      <c r="B220" s="335" t="s">
        <v>804</v>
      </c>
      <c r="C220" s="26" t="s">
        <v>845</v>
      </c>
      <c r="D220" s="79" t="s">
        <v>104</v>
      </c>
      <c r="E220" s="20" t="s">
        <v>660</v>
      </c>
      <c r="F220" s="79" t="s">
        <v>81</v>
      </c>
      <c r="G220" s="71">
        <v>7</v>
      </c>
      <c r="H220" s="71">
        <f t="shared" si="66"/>
        <v>5.33</v>
      </c>
      <c r="I220" s="88">
        <f t="shared" si="67"/>
        <v>6.81</v>
      </c>
      <c r="J220" s="277">
        <f t="shared" si="68"/>
        <v>47.669999999999995</v>
      </c>
      <c r="K220" s="305"/>
      <c r="L220" s="88">
        <v>6.02</v>
      </c>
      <c r="M220" s="88">
        <f t="shared" si="59"/>
        <v>5.33</v>
      </c>
      <c r="N220" s="27"/>
      <c r="O220" s="27"/>
      <c r="P220" s="27"/>
      <c r="Q220" s="27"/>
      <c r="R220" s="283"/>
      <c r="S220" s="220"/>
      <c r="T220" s="220"/>
      <c r="U220" s="220"/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/>
      <c r="AF220" s="220"/>
      <c r="AG220" s="220"/>
      <c r="AH220" s="245"/>
      <c r="AI220" s="245"/>
      <c r="AJ220" s="245"/>
      <c r="AK220" s="245"/>
      <c r="AL220" s="245"/>
      <c r="AM220" s="220"/>
      <c r="AN220" s="220"/>
      <c r="AO220" s="220"/>
      <c r="AP220" s="220"/>
      <c r="AQ220" s="220"/>
    </row>
    <row r="221" spans="1:43" s="80" customFormat="1" ht="20.100000000000001" hidden="1" customHeight="1" outlineLevel="1">
      <c r="A221" s="271"/>
      <c r="B221" s="335" t="s">
        <v>805</v>
      </c>
      <c r="C221" s="26" t="s">
        <v>845</v>
      </c>
      <c r="D221" s="79" t="s">
        <v>104</v>
      </c>
      <c r="E221" s="20" t="s">
        <v>908</v>
      </c>
      <c r="F221" s="79" t="s">
        <v>81</v>
      </c>
      <c r="G221" s="71">
        <v>1</v>
      </c>
      <c r="H221" s="71">
        <f t="shared" si="66"/>
        <v>6.31</v>
      </c>
      <c r="I221" s="88">
        <f t="shared" si="67"/>
        <v>8.06</v>
      </c>
      <c r="J221" s="277">
        <f t="shared" si="68"/>
        <v>8.06</v>
      </c>
      <c r="K221" s="305"/>
      <c r="L221" s="88">
        <v>7.13</v>
      </c>
      <c r="M221" s="88">
        <f t="shared" si="59"/>
        <v>6.31</v>
      </c>
      <c r="N221" s="27"/>
      <c r="O221" s="27"/>
      <c r="P221" s="27"/>
      <c r="Q221" s="27"/>
      <c r="R221" s="283"/>
      <c r="S221" s="220"/>
      <c r="T221" s="220"/>
      <c r="U221" s="220"/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/>
      <c r="AF221" s="220"/>
      <c r="AG221" s="220"/>
      <c r="AH221" s="245"/>
      <c r="AI221" s="245"/>
      <c r="AJ221" s="245"/>
      <c r="AK221" s="245"/>
      <c r="AL221" s="245"/>
      <c r="AM221" s="220"/>
      <c r="AN221" s="220"/>
      <c r="AO221" s="220"/>
      <c r="AP221" s="220"/>
      <c r="AQ221" s="220"/>
    </row>
    <row r="222" spans="1:43" s="80" customFormat="1" ht="20.100000000000001" hidden="1" customHeight="1" outlineLevel="1">
      <c r="A222" s="271"/>
      <c r="B222" s="335" t="s">
        <v>253</v>
      </c>
      <c r="C222" s="26" t="s">
        <v>847</v>
      </c>
      <c r="D222" s="79" t="s">
        <v>104</v>
      </c>
      <c r="E222" s="20" t="s">
        <v>661</v>
      </c>
      <c r="F222" s="79" t="s">
        <v>81</v>
      </c>
      <c r="G222" s="71">
        <v>8</v>
      </c>
      <c r="H222" s="71">
        <f t="shared" si="66"/>
        <v>7.48</v>
      </c>
      <c r="I222" s="88">
        <f t="shared" si="67"/>
        <v>9.5500000000000007</v>
      </c>
      <c r="J222" s="277">
        <f t="shared" si="68"/>
        <v>76.400000000000006</v>
      </c>
      <c r="K222" s="305"/>
      <c r="L222" s="88">
        <v>8.4499999999999993</v>
      </c>
      <c r="M222" s="88">
        <f t="shared" si="59"/>
        <v>7.48</v>
      </c>
      <c r="N222" s="27"/>
      <c r="O222" s="27"/>
      <c r="P222" s="27"/>
      <c r="Q222" s="27"/>
      <c r="R222" s="283"/>
      <c r="S222" s="220"/>
      <c r="T222" s="220"/>
      <c r="U222" s="220"/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/>
      <c r="AF222" s="220"/>
      <c r="AG222" s="220"/>
      <c r="AH222" s="245"/>
      <c r="AI222" s="245"/>
      <c r="AJ222" s="245"/>
      <c r="AK222" s="245"/>
      <c r="AL222" s="245"/>
      <c r="AM222" s="220"/>
      <c r="AN222" s="220"/>
      <c r="AO222" s="220"/>
      <c r="AP222" s="220"/>
      <c r="AQ222" s="220"/>
    </row>
    <row r="223" spans="1:43" s="80" customFormat="1" ht="20.100000000000001" hidden="1" customHeight="1" outlineLevel="1">
      <c r="A223" s="271"/>
      <c r="B223" s="335" t="s">
        <v>254</v>
      </c>
      <c r="C223" s="26">
        <v>86884</v>
      </c>
      <c r="D223" s="79" t="s">
        <v>85</v>
      </c>
      <c r="E223" s="20" t="s">
        <v>913</v>
      </c>
      <c r="F223" s="79" t="s">
        <v>81</v>
      </c>
      <c r="G223" s="71">
        <v>30</v>
      </c>
      <c r="H223" s="71">
        <f t="shared" si="66"/>
        <v>4.43</v>
      </c>
      <c r="I223" s="88">
        <f t="shared" si="67"/>
        <v>5.66</v>
      </c>
      <c r="J223" s="277">
        <f t="shared" si="68"/>
        <v>169.8</v>
      </c>
      <c r="K223" s="305"/>
      <c r="L223" s="88">
        <v>5.01</v>
      </c>
      <c r="M223" s="88">
        <f t="shared" si="59"/>
        <v>4.43</v>
      </c>
      <c r="N223" s="27"/>
      <c r="O223" s="27"/>
      <c r="P223" s="27"/>
      <c r="Q223" s="27"/>
      <c r="R223" s="283"/>
      <c r="S223" s="220"/>
      <c r="T223" s="220"/>
      <c r="U223" s="220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/>
      <c r="AH223" s="245"/>
      <c r="AI223" s="245"/>
      <c r="AJ223" s="245"/>
      <c r="AK223" s="245"/>
      <c r="AL223" s="245"/>
      <c r="AM223" s="220"/>
      <c r="AN223" s="220"/>
      <c r="AO223" s="220"/>
      <c r="AP223" s="220"/>
      <c r="AQ223" s="220"/>
    </row>
    <row r="224" spans="1:43" s="80" customFormat="1" ht="20.100000000000001" hidden="1" customHeight="1" outlineLevel="1">
      <c r="A224" s="271"/>
      <c r="B224" s="336" t="s">
        <v>806</v>
      </c>
      <c r="C224" s="209">
        <v>89359</v>
      </c>
      <c r="D224" s="209" t="s">
        <v>85</v>
      </c>
      <c r="E224" s="210" t="s">
        <v>797</v>
      </c>
      <c r="F224" s="209" t="s">
        <v>81</v>
      </c>
      <c r="G224" s="205">
        <v>1</v>
      </c>
      <c r="H224" s="205">
        <f t="shared" si="66"/>
        <v>3.82</v>
      </c>
      <c r="I224" s="206">
        <f t="shared" si="67"/>
        <v>4.88</v>
      </c>
      <c r="J224" s="333">
        <f t="shared" si="68"/>
        <v>4.88</v>
      </c>
      <c r="K224" s="309"/>
      <c r="L224" s="206">
        <v>4.32</v>
      </c>
      <c r="M224" s="206">
        <f t="shared" si="59"/>
        <v>3.82</v>
      </c>
      <c r="N224" s="207"/>
      <c r="O224" s="207"/>
      <c r="P224" s="207"/>
      <c r="Q224" s="207"/>
      <c r="R224" s="284"/>
      <c r="S224" s="221"/>
      <c r="T224" s="221"/>
      <c r="U224" s="221"/>
      <c r="V224" s="221"/>
      <c r="W224" s="221"/>
      <c r="X224" s="221"/>
      <c r="Y224" s="221"/>
      <c r="Z224" s="221"/>
      <c r="AA224" s="221"/>
      <c r="AB224" s="221"/>
      <c r="AC224" s="221"/>
      <c r="AD224" s="221"/>
      <c r="AE224" s="221"/>
      <c r="AF224" s="221"/>
      <c r="AG224" s="247"/>
      <c r="AH224" s="225"/>
      <c r="AI224" s="225"/>
      <c r="AJ224" s="225"/>
      <c r="AK224" s="225"/>
      <c r="AL224" s="225"/>
      <c r="AM224" s="221"/>
      <c r="AN224" s="221"/>
      <c r="AO224" s="221"/>
      <c r="AP224" s="221"/>
      <c r="AQ224" s="221"/>
    </row>
    <row r="225" spans="1:43" s="80" customFormat="1" ht="20.100000000000001" hidden="1" customHeight="1" outlineLevel="1">
      <c r="A225" s="271"/>
      <c r="B225" s="336" t="s">
        <v>255</v>
      </c>
      <c r="C225" s="209">
        <v>89485</v>
      </c>
      <c r="D225" s="209" t="s">
        <v>85</v>
      </c>
      <c r="E225" s="210" t="s">
        <v>662</v>
      </c>
      <c r="F225" s="209" t="s">
        <v>81</v>
      </c>
      <c r="G225" s="205">
        <v>5</v>
      </c>
      <c r="H225" s="205">
        <f t="shared" si="66"/>
        <v>2.5</v>
      </c>
      <c r="I225" s="206">
        <f t="shared" si="67"/>
        <v>3.19</v>
      </c>
      <c r="J225" s="333">
        <f t="shared" si="68"/>
        <v>15.95</v>
      </c>
      <c r="K225" s="309"/>
      <c r="L225" s="206">
        <v>2.83</v>
      </c>
      <c r="M225" s="206">
        <f t="shared" si="59"/>
        <v>2.5</v>
      </c>
      <c r="N225" s="207"/>
      <c r="O225" s="207"/>
      <c r="P225" s="207"/>
      <c r="Q225" s="207"/>
      <c r="R225" s="284"/>
      <c r="S225" s="221"/>
      <c r="T225" s="221"/>
      <c r="U225" s="221"/>
      <c r="V225" s="221"/>
      <c r="W225" s="221"/>
      <c r="X225" s="221"/>
      <c r="Y225" s="221"/>
      <c r="Z225" s="221"/>
      <c r="AA225" s="221"/>
      <c r="AB225" s="221"/>
      <c r="AC225" s="221"/>
      <c r="AD225" s="221"/>
      <c r="AE225" s="221"/>
      <c r="AF225" s="221"/>
      <c r="AG225" s="247"/>
      <c r="AH225" s="225"/>
      <c r="AI225" s="225"/>
      <c r="AJ225" s="225"/>
      <c r="AK225" s="225"/>
      <c r="AL225" s="225"/>
      <c r="AM225" s="221"/>
      <c r="AN225" s="221"/>
      <c r="AO225" s="221"/>
      <c r="AP225" s="221"/>
      <c r="AQ225" s="221"/>
    </row>
    <row r="226" spans="1:43" s="80" customFormat="1" ht="20.100000000000001" hidden="1" customHeight="1" outlineLevel="1">
      <c r="A226" s="271"/>
      <c r="B226" s="336" t="s">
        <v>807</v>
      </c>
      <c r="C226" s="209">
        <v>89502</v>
      </c>
      <c r="D226" s="209" t="s">
        <v>85</v>
      </c>
      <c r="E226" s="210" t="s">
        <v>663</v>
      </c>
      <c r="F226" s="209" t="s">
        <v>81</v>
      </c>
      <c r="G226" s="205">
        <v>3</v>
      </c>
      <c r="H226" s="205">
        <f t="shared" si="66"/>
        <v>6.57</v>
      </c>
      <c r="I226" s="206">
        <f t="shared" si="67"/>
        <v>8.39</v>
      </c>
      <c r="J226" s="333">
        <f t="shared" si="68"/>
        <v>25.17</v>
      </c>
      <c r="K226" s="309"/>
      <c r="L226" s="206">
        <v>7.42</v>
      </c>
      <c r="M226" s="206">
        <f t="shared" si="59"/>
        <v>6.57</v>
      </c>
      <c r="N226" s="207"/>
      <c r="O226" s="207"/>
      <c r="P226" s="207"/>
      <c r="Q226" s="207"/>
      <c r="R226" s="284"/>
      <c r="S226" s="221"/>
      <c r="T226" s="221"/>
      <c r="U226" s="221"/>
      <c r="V226" s="221"/>
      <c r="W226" s="221"/>
      <c r="X226" s="221"/>
      <c r="Y226" s="221"/>
      <c r="Z226" s="221"/>
      <c r="AA226" s="221"/>
      <c r="AB226" s="221"/>
      <c r="AC226" s="221"/>
      <c r="AD226" s="221"/>
      <c r="AE226" s="221"/>
      <c r="AF226" s="221"/>
      <c r="AG226" s="247"/>
      <c r="AH226" s="225"/>
      <c r="AI226" s="225"/>
      <c r="AJ226" s="225"/>
      <c r="AK226" s="225"/>
      <c r="AL226" s="225"/>
      <c r="AM226" s="221"/>
      <c r="AN226" s="221"/>
      <c r="AO226" s="221"/>
      <c r="AP226" s="221"/>
      <c r="AQ226" s="221"/>
    </row>
    <row r="227" spans="1:43" s="80" customFormat="1" ht="20.100000000000001" hidden="1" customHeight="1" outlineLevel="1">
      <c r="A227" s="271"/>
      <c r="B227" s="336" t="s">
        <v>256</v>
      </c>
      <c r="C227" s="209">
        <v>89515</v>
      </c>
      <c r="D227" s="209" t="s">
        <v>85</v>
      </c>
      <c r="E227" s="210" t="s">
        <v>664</v>
      </c>
      <c r="F227" s="209" t="s">
        <v>81</v>
      </c>
      <c r="G227" s="205">
        <v>14</v>
      </c>
      <c r="H227" s="205">
        <f t="shared" si="66"/>
        <v>30.59</v>
      </c>
      <c r="I227" s="206">
        <f t="shared" si="67"/>
        <v>39.06</v>
      </c>
      <c r="J227" s="333">
        <f t="shared" si="68"/>
        <v>546.84</v>
      </c>
      <c r="K227" s="309"/>
      <c r="L227" s="206">
        <v>34.56</v>
      </c>
      <c r="M227" s="206">
        <f t="shared" si="59"/>
        <v>30.59</v>
      </c>
      <c r="N227" s="207"/>
      <c r="O227" s="207"/>
      <c r="P227" s="207"/>
      <c r="Q227" s="207"/>
      <c r="R227" s="284"/>
      <c r="S227" s="221"/>
      <c r="T227" s="221"/>
      <c r="U227" s="221"/>
      <c r="V227" s="221"/>
      <c r="W227" s="221"/>
      <c r="X227" s="221"/>
      <c r="Y227" s="221"/>
      <c r="Z227" s="221"/>
      <c r="AA227" s="221"/>
      <c r="AB227" s="221"/>
      <c r="AC227" s="221"/>
      <c r="AD227" s="221"/>
      <c r="AE227" s="221"/>
      <c r="AF227" s="221"/>
      <c r="AG227" s="247"/>
      <c r="AH227" s="225"/>
      <c r="AI227" s="225"/>
      <c r="AJ227" s="225"/>
      <c r="AK227" s="225"/>
      <c r="AL227" s="225"/>
      <c r="AM227" s="221"/>
      <c r="AN227" s="221"/>
      <c r="AO227" s="221"/>
      <c r="AP227" s="221"/>
      <c r="AQ227" s="221"/>
    </row>
    <row r="228" spans="1:43" s="80" customFormat="1" ht="20.100000000000001" hidden="1" customHeight="1" outlineLevel="1">
      <c r="A228" s="271"/>
      <c r="B228" s="336" t="s">
        <v>466</v>
      </c>
      <c r="C228" s="209">
        <v>89358</v>
      </c>
      <c r="D228" s="209" t="s">
        <v>85</v>
      </c>
      <c r="E228" s="210" t="s">
        <v>665</v>
      </c>
      <c r="F228" s="209" t="s">
        <v>81</v>
      </c>
      <c r="G228" s="205">
        <v>6</v>
      </c>
      <c r="H228" s="205">
        <f t="shared" si="66"/>
        <v>3.73</v>
      </c>
      <c r="I228" s="206">
        <f t="shared" si="67"/>
        <v>4.76</v>
      </c>
      <c r="J228" s="333">
        <f t="shared" si="68"/>
        <v>28.56</v>
      </c>
      <c r="K228" s="309"/>
      <c r="L228" s="206">
        <v>4.21</v>
      </c>
      <c r="M228" s="206">
        <f t="shared" si="59"/>
        <v>3.73</v>
      </c>
      <c r="N228" s="207"/>
      <c r="O228" s="207"/>
      <c r="P228" s="207"/>
      <c r="Q228" s="207"/>
      <c r="R228" s="284"/>
      <c r="S228" s="221"/>
      <c r="T228" s="221"/>
      <c r="U228" s="221"/>
      <c r="V228" s="221"/>
      <c r="W228" s="221"/>
      <c r="X228" s="221"/>
      <c r="Y228" s="221"/>
      <c r="Z228" s="221"/>
      <c r="AA228" s="221"/>
      <c r="AB228" s="221"/>
      <c r="AC228" s="221"/>
      <c r="AD228" s="221"/>
      <c r="AE228" s="221"/>
      <c r="AF228" s="221"/>
      <c r="AG228" s="247"/>
      <c r="AH228" s="225"/>
      <c r="AI228" s="225"/>
      <c r="AJ228" s="225"/>
      <c r="AK228" s="225"/>
      <c r="AL228" s="225"/>
      <c r="AM228" s="221"/>
      <c r="AN228" s="221"/>
      <c r="AO228" s="221"/>
      <c r="AP228" s="221"/>
      <c r="AQ228" s="221"/>
    </row>
    <row r="229" spans="1:43" s="80" customFormat="1" ht="20.100000000000001" hidden="1" customHeight="1" outlineLevel="1">
      <c r="A229" s="271"/>
      <c r="B229" s="336" t="s">
        <v>808</v>
      </c>
      <c r="C229" s="209">
        <v>89362</v>
      </c>
      <c r="D229" s="209" t="s">
        <v>85</v>
      </c>
      <c r="E229" s="210" t="s">
        <v>666</v>
      </c>
      <c r="F229" s="209" t="s">
        <v>81</v>
      </c>
      <c r="G229" s="205">
        <v>68</v>
      </c>
      <c r="H229" s="205">
        <f t="shared" si="66"/>
        <v>4.38</v>
      </c>
      <c r="I229" s="206">
        <f t="shared" si="67"/>
        <v>5.59</v>
      </c>
      <c r="J229" s="333">
        <f t="shared" si="68"/>
        <v>380.12</v>
      </c>
      <c r="K229" s="309"/>
      <c r="L229" s="206">
        <v>4.95</v>
      </c>
      <c r="M229" s="206">
        <f t="shared" si="59"/>
        <v>4.38</v>
      </c>
      <c r="N229" s="207"/>
      <c r="O229" s="207"/>
      <c r="P229" s="207"/>
      <c r="Q229" s="207"/>
      <c r="R229" s="284"/>
      <c r="S229" s="221"/>
      <c r="T229" s="221"/>
      <c r="U229" s="221"/>
      <c r="V229" s="221"/>
      <c r="W229" s="221"/>
      <c r="X229" s="221"/>
      <c r="Y229" s="221"/>
      <c r="Z229" s="221"/>
      <c r="AA229" s="221"/>
      <c r="AB229" s="221"/>
      <c r="AC229" s="221"/>
      <c r="AD229" s="221"/>
      <c r="AE229" s="221"/>
      <c r="AF229" s="221"/>
      <c r="AG229" s="247"/>
      <c r="AH229" s="225"/>
      <c r="AI229" s="225"/>
      <c r="AJ229" s="225"/>
      <c r="AK229" s="225"/>
      <c r="AL229" s="225"/>
      <c r="AM229" s="221"/>
      <c r="AN229" s="221"/>
      <c r="AO229" s="221"/>
      <c r="AP229" s="221"/>
      <c r="AQ229" s="221"/>
    </row>
    <row r="230" spans="1:43" s="80" customFormat="1" ht="20.100000000000001" hidden="1" customHeight="1" outlineLevel="1">
      <c r="A230" s="271"/>
      <c r="B230" s="336" t="s">
        <v>467</v>
      </c>
      <c r="C230" s="209">
        <v>89501</v>
      </c>
      <c r="D230" s="209" t="s">
        <v>85</v>
      </c>
      <c r="E230" s="210" t="s">
        <v>667</v>
      </c>
      <c r="F230" s="209" t="s">
        <v>81</v>
      </c>
      <c r="G230" s="205">
        <v>12</v>
      </c>
      <c r="H230" s="205">
        <f t="shared" si="66"/>
        <v>5.82</v>
      </c>
      <c r="I230" s="206">
        <f t="shared" si="67"/>
        <v>7.43</v>
      </c>
      <c r="J230" s="333">
        <f t="shared" si="68"/>
        <v>89.16</v>
      </c>
      <c r="K230" s="309"/>
      <c r="L230" s="206">
        <v>6.58</v>
      </c>
      <c r="M230" s="206">
        <f t="shared" si="59"/>
        <v>5.82</v>
      </c>
      <c r="N230" s="207"/>
      <c r="O230" s="207"/>
      <c r="P230" s="207"/>
      <c r="Q230" s="207"/>
      <c r="R230" s="284"/>
      <c r="S230" s="221"/>
      <c r="T230" s="221"/>
      <c r="U230" s="221"/>
      <c r="V230" s="221"/>
      <c r="W230" s="221"/>
      <c r="X230" s="221"/>
      <c r="Y230" s="221"/>
      <c r="Z230" s="221"/>
      <c r="AA230" s="221"/>
      <c r="AB230" s="221"/>
      <c r="AC230" s="221"/>
      <c r="AD230" s="221"/>
      <c r="AE230" s="221"/>
      <c r="AF230" s="221"/>
      <c r="AG230" s="247"/>
      <c r="AH230" s="225"/>
      <c r="AI230" s="225"/>
      <c r="AJ230" s="225"/>
      <c r="AK230" s="225"/>
      <c r="AL230" s="225"/>
      <c r="AM230" s="221"/>
      <c r="AN230" s="221"/>
      <c r="AO230" s="221"/>
      <c r="AP230" s="221"/>
      <c r="AQ230" s="221"/>
    </row>
    <row r="231" spans="1:43" s="80" customFormat="1" ht="20.100000000000001" hidden="1" customHeight="1" outlineLevel="1">
      <c r="A231" s="271"/>
      <c r="B231" s="336" t="s">
        <v>809</v>
      </c>
      <c r="C231" s="209">
        <v>89505</v>
      </c>
      <c r="D231" s="209" t="s">
        <v>85</v>
      </c>
      <c r="E231" s="210" t="s">
        <v>668</v>
      </c>
      <c r="F231" s="209" t="s">
        <v>81</v>
      </c>
      <c r="G231" s="205">
        <v>1</v>
      </c>
      <c r="H231" s="205">
        <f t="shared" si="66"/>
        <v>14.79</v>
      </c>
      <c r="I231" s="206">
        <f t="shared" si="67"/>
        <v>18.89</v>
      </c>
      <c r="J231" s="333">
        <f t="shared" si="68"/>
        <v>18.89</v>
      </c>
      <c r="K231" s="309"/>
      <c r="L231" s="206">
        <v>16.71</v>
      </c>
      <c r="M231" s="206">
        <f t="shared" si="59"/>
        <v>14.79</v>
      </c>
      <c r="N231" s="207"/>
      <c r="O231" s="207"/>
      <c r="P231" s="207"/>
      <c r="Q231" s="207"/>
      <c r="R231" s="284"/>
      <c r="S231" s="221"/>
      <c r="T231" s="221"/>
      <c r="U231" s="221"/>
      <c r="V231" s="221"/>
      <c r="W231" s="221"/>
      <c r="X231" s="221"/>
      <c r="Y231" s="221"/>
      <c r="Z231" s="221"/>
      <c r="AA231" s="221"/>
      <c r="AB231" s="221"/>
      <c r="AC231" s="221"/>
      <c r="AD231" s="221"/>
      <c r="AE231" s="221"/>
      <c r="AF231" s="221"/>
      <c r="AG231" s="247"/>
      <c r="AH231" s="225"/>
      <c r="AI231" s="225"/>
      <c r="AJ231" s="225"/>
      <c r="AK231" s="225"/>
      <c r="AL231" s="225"/>
      <c r="AM231" s="221"/>
      <c r="AN231" s="221"/>
      <c r="AO231" s="221"/>
      <c r="AP231" s="221"/>
      <c r="AQ231" s="221"/>
    </row>
    <row r="232" spans="1:43" s="80" customFormat="1" ht="20.100000000000001" hidden="1" customHeight="1" outlineLevel="1">
      <c r="A232" s="271"/>
      <c r="B232" s="336" t="s">
        <v>468</v>
      </c>
      <c r="C232" s="209">
        <v>89521</v>
      </c>
      <c r="D232" s="209" t="s">
        <v>85</v>
      </c>
      <c r="E232" s="210" t="s">
        <v>669</v>
      </c>
      <c r="F232" s="209" t="s">
        <v>81</v>
      </c>
      <c r="G232" s="205">
        <v>34</v>
      </c>
      <c r="H232" s="205">
        <f t="shared" si="66"/>
        <v>44.29</v>
      </c>
      <c r="I232" s="206">
        <f t="shared" si="67"/>
        <v>56.56</v>
      </c>
      <c r="J232" s="333">
        <f t="shared" si="68"/>
        <v>1923.04</v>
      </c>
      <c r="K232" s="309"/>
      <c r="L232" s="206">
        <v>50.04</v>
      </c>
      <c r="M232" s="206">
        <f t="shared" ref="M232:M295" si="69">ROUND(L232*$M$14,2)</f>
        <v>44.29</v>
      </c>
      <c r="N232" s="207"/>
      <c r="O232" s="207"/>
      <c r="P232" s="207"/>
      <c r="Q232" s="207"/>
      <c r="R232" s="284"/>
      <c r="S232" s="221"/>
      <c r="T232" s="221"/>
      <c r="U232" s="221"/>
      <c r="V232" s="221"/>
      <c r="W232" s="221"/>
      <c r="X232" s="221"/>
      <c r="Y232" s="221"/>
      <c r="Z232" s="221"/>
      <c r="AA232" s="221"/>
      <c r="AB232" s="221"/>
      <c r="AC232" s="221"/>
      <c r="AD232" s="221"/>
      <c r="AE232" s="221"/>
      <c r="AF232" s="221"/>
      <c r="AG232" s="247"/>
      <c r="AH232" s="225"/>
      <c r="AI232" s="225"/>
      <c r="AJ232" s="225"/>
      <c r="AK232" s="225"/>
      <c r="AL232" s="225"/>
      <c r="AM232" s="221"/>
      <c r="AN232" s="221"/>
      <c r="AO232" s="221"/>
      <c r="AP232" s="221"/>
      <c r="AQ232" s="221"/>
    </row>
    <row r="233" spans="1:43" s="80" customFormat="1" ht="20.100000000000001" hidden="1" customHeight="1" outlineLevel="1">
      <c r="A233" s="271"/>
      <c r="B233" s="336" t="s">
        <v>692</v>
      </c>
      <c r="C233" s="209">
        <v>90373</v>
      </c>
      <c r="D233" s="209" t="s">
        <v>85</v>
      </c>
      <c r="E233" s="210" t="s">
        <v>677</v>
      </c>
      <c r="F233" s="209" t="s">
        <v>81</v>
      </c>
      <c r="G233" s="205">
        <v>7</v>
      </c>
      <c r="H233" s="205">
        <f t="shared" si="66"/>
        <v>6.66</v>
      </c>
      <c r="I233" s="206">
        <f t="shared" si="67"/>
        <v>8.5</v>
      </c>
      <c r="J233" s="333">
        <f t="shared" si="68"/>
        <v>59.5</v>
      </c>
      <c r="K233" s="309"/>
      <c r="L233" s="206">
        <v>7.52</v>
      </c>
      <c r="M233" s="206">
        <f t="shared" si="69"/>
        <v>6.66</v>
      </c>
      <c r="N233" s="207"/>
      <c r="O233" s="207"/>
      <c r="P233" s="207"/>
      <c r="Q233" s="207"/>
      <c r="R233" s="284"/>
      <c r="S233" s="221"/>
      <c r="T233" s="221"/>
      <c r="U233" s="221"/>
      <c r="V233" s="221"/>
      <c r="W233" s="221"/>
      <c r="X233" s="221"/>
      <c r="Y233" s="221"/>
      <c r="Z233" s="221"/>
      <c r="AA233" s="221"/>
      <c r="AB233" s="221"/>
      <c r="AC233" s="221"/>
      <c r="AD233" s="221"/>
      <c r="AE233" s="221"/>
      <c r="AF233" s="221"/>
      <c r="AG233" s="247"/>
      <c r="AH233" s="225"/>
      <c r="AI233" s="225"/>
      <c r="AJ233" s="225"/>
      <c r="AK233" s="225"/>
      <c r="AL233" s="225"/>
      <c r="AM233" s="221"/>
      <c r="AN233" s="221"/>
      <c r="AO233" s="221"/>
      <c r="AP233" s="221"/>
      <c r="AQ233" s="221"/>
    </row>
    <row r="234" spans="1:43" s="80" customFormat="1" ht="30" hidden="1" customHeight="1" outlineLevel="1">
      <c r="A234" s="271"/>
      <c r="B234" s="336" t="s">
        <v>810</v>
      </c>
      <c r="C234" s="209" t="s">
        <v>849</v>
      </c>
      <c r="D234" s="209" t="s">
        <v>104</v>
      </c>
      <c r="E234" s="210" t="s">
        <v>678</v>
      </c>
      <c r="F234" s="209" t="s">
        <v>81</v>
      </c>
      <c r="G234" s="205">
        <v>55</v>
      </c>
      <c r="H234" s="205">
        <f t="shared" si="66"/>
        <v>8.6999999999999993</v>
      </c>
      <c r="I234" s="206">
        <f t="shared" si="67"/>
        <v>11.11</v>
      </c>
      <c r="J234" s="333">
        <f t="shared" si="68"/>
        <v>611.04999999999995</v>
      </c>
      <c r="K234" s="309"/>
      <c r="L234" s="206">
        <v>9.83</v>
      </c>
      <c r="M234" s="206">
        <f t="shared" si="69"/>
        <v>8.6999999999999993</v>
      </c>
      <c r="N234" s="207"/>
      <c r="O234" s="207"/>
      <c r="P234" s="207"/>
      <c r="Q234" s="207"/>
      <c r="R234" s="284"/>
      <c r="S234" s="221"/>
      <c r="T234" s="221"/>
      <c r="U234" s="221"/>
      <c r="V234" s="221"/>
      <c r="W234" s="221"/>
      <c r="X234" s="221"/>
      <c r="Y234" s="221"/>
      <c r="Z234" s="221"/>
      <c r="AA234" s="221"/>
      <c r="AB234" s="221"/>
      <c r="AC234" s="221"/>
      <c r="AD234" s="221"/>
      <c r="AE234" s="221"/>
      <c r="AF234" s="221"/>
      <c r="AG234" s="247"/>
      <c r="AH234" s="225"/>
      <c r="AI234" s="225"/>
      <c r="AJ234" s="225"/>
      <c r="AK234" s="225"/>
      <c r="AL234" s="225"/>
      <c r="AM234" s="221"/>
      <c r="AN234" s="221"/>
      <c r="AO234" s="221"/>
      <c r="AP234" s="221"/>
      <c r="AQ234" s="221"/>
    </row>
    <row r="235" spans="1:43" s="80" customFormat="1" ht="20.100000000000001" hidden="1" customHeight="1" outlineLevel="1">
      <c r="A235" s="271"/>
      <c r="B235" s="336" t="s">
        <v>811</v>
      </c>
      <c r="C235" s="209" t="s">
        <v>850</v>
      </c>
      <c r="D235" s="209" t="s">
        <v>104</v>
      </c>
      <c r="E235" s="210" t="s">
        <v>911</v>
      </c>
      <c r="F235" s="209" t="s">
        <v>81</v>
      </c>
      <c r="G235" s="205">
        <v>1</v>
      </c>
      <c r="H235" s="205">
        <f t="shared" si="66"/>
        <v>7.31</v>
      </c>
      <c r="I235" s="206">
        <f t="shared" si="67"/>
        <v>9.33</v>
      </c>
      <c r="J235" s="333">
        <f t="shared" si="68"/>
        <v>9.33</v>
      </c>
      <c r="K235" s="309"/>
      <c r="L235" s="206">
        <v>8.26</v>
      </c>
      <c r="M235" s="206">
        <f t="shared" si="69"/>
        <v>7.31</v>
      </c>
      <c r="N235" s="207"/>
      <c r="O235" s="207"/>
      <c r="P235" s="207"/>
      <c r="Q235" s="207"/>
      <c r="R235" s="284"/>
      <c r="S235" s="221"/>
      <c r="T235" s="221"/>
      <c r="U235" s="221"/>
      <c r="V235" s="221"/>
      <c r="W235" s="221"/>
      <c r="X235" s="221"/>
      <c r="Y235" s="221"/>
      <c r="Z235" s="221"/>
      <c r="AA235" s="221"/>
      <c r="AB235" s="221"/>
      <c r="AC235" s="221"/>
      <c r="AD235" s="221"/>
      <c r="AE235" s="221"/>
      <c r="AF235" s="221"/>
      <c r="AG235" s="247"/>
      <c r="AH235" s="225"/>
      <c r="AI235" s="225"/>
      <c r="AJ235" s="225"/>
      <c r="AK235" s="225"/>
      <c r="AL235" s="225"/>
      <c r="AM235" s="221"/>
      <c r="AN235" s="221"/>
      <c r="AO235" s="221"/>
      <c r="AP235" s="221"/>
      <c r="AQ235" s="221"/>
    </row>
    <row r="236" spans="1:43" s="80" customFormat="1" ht="20.100000000000001" hidden="1" customHeight="1" outlineLevel="1">
      <c r="A236" s="271"/>
      <c r="B236" s="336" t="s">
        <v>693</v>
      </c>
      <c r="C236" s="209">
        <v>89424</v>
      </c>
      <c r="D236" s="209" t="s">
        <v>85</v>
      </c>
      <c r="E236" s="210" t="s">
        <v>650</v>
      </c>
      <c r="F236" s="209" t="s">
        <v>81</v>
      </c>
      <c r="G236" s="205">
        <v>10</v>
      </c>
      <c r="H236" s="205">
        <f t="shared" si="66"/>
        <v>2.19</v>
      </c>
      <c r="I236" s="206">
        <f t="shared" si="67"/>
        <v>2.8</v>
      </c>
      <c r="J236" s="333">
        <f t="shared" si="68"/>
        <v>28</v>
      </c>
      <c r="K236" s="309"/>
      <c r="L236" s="206">
        <v>2.48</v>
      </c>
      <c r="M236" s="206">
        <f t="shared" si="69"/>
        <v>2.19</v>
      </c>
      <c r="N236" s="207"/>
      <c r="O236" s="207"/>
      <c r="P236" s="207"/>
      <c r="Q236" s="207"/>
      <c r="R236" s="284"/>
      <c r="S236" s="221"/>
      <c r="T236" s="221"/>
      <c r="U236" s="221"/>
      <c r="V236" s="221"/>
      <c r="W236" s="221"/>
      <c r="X236" s="221"/>
      <c r="Y236" s="221"/>
      <c r="Z236" s="221"/>
      <c r="AA236" s="221"/>
      <c r="AB236" s="221"/>
      <c r="AC236" s="221"/>
      <c r="AD236" s="221"/>
      <c r="AE236" s="221"/>
      <c r="AF236" s="221"/>
      <c r="AG236" s="247"/>
      <c r="AH236" s="225"/>
      <c r="AI236" s="225"/>
      <c r="AJ236" s="225"/>
      <c r="AK236" s="225"/>
      <c r="AL236" s="225"/>
      <c r="AM236" s="221"/>
      <c r="AN236" s="221"/>
      <c r="AO236" s="221"/>
      <c r="AP236" s="221"/>
      <c r="AQ236" s="221"/>
    </row>
    <row r="237" spans="1:43" s="80" customFormat="1" ht="20.100000000000001" hidden="1" customHeight="1" outlineLevel="1">
      <c r="A237" s="271"/>
      <c r="B237" s="336" t="s">
        <v>694</v>
      </c>
      <c r="C237" s="209">
        <v>89980</v>
      </c>
      <c r="D237" s="209" t="s">
        <v>85</v>
      </c>
      <c r="E237" s="210" t="s">
        <v>679</v>
      </c>
      <c r="F237" s="209" t="s">
        <v>81</v>
      </c>
      <c r="G237" s="205">
        <v>5</v>
      </c>
      <c r="H237" s="205">
        <f t="shared" si="66"/>
        <v>4.09</v>
      </c>
      <c r="I237" s="206">
        <f t="shared" si="67"/>
        <v>5.22</v>
      </c>
      <c r="J237" s="333">
        <f t="shared" si="68"/>
        <v>26.099999999999998</v>
      </c>
      <c r="K237" s="309"/>
      <c r="L237" s="206">
        <v>4.62</v>
      </c>
      <c r="M237" s="206">
        <f t="shared" si="69"/>
        <v>4.09</v>
      </c>
      <c r="N237" s="207"/>
      <c r="O237" s="207"/>
      <c r="P237" s="207"/>
      <c r="Q237" s="207"/>
      <c r="R237" s="284"/>
      <c r="S237" s="221"/>
      <c r="T237" s="221"/>
      <c r="U237" s="221"/>
      <c r="V237" s="221"/>
      <c r="W237" s="221"/>
      <c r="X237" s="221"/>
      <c r="Y237" s="221"/>
      <c r="Z237" s="221"/>
      <c r="AA237" s="221"/>
      <c r="AB237" s="221"/>
      <c r="AC237" s="221"/>
      <c r="AD237" s="221"/>
      <c r="AE237" s="221"/>
      <c r="AF237" s="221"/>
      <c r="AG237" s="247"/>
      <c r="AH237" s="225"/>
      <c r="AI237" s="225"/>
      <c r="AJ237" s="225"/>
      <c r="AK237" s="225"/>
      <c r="AL237" s="225"/>
      <c r="AM237" s="221"/>
      <c r="AN237" s="221"/>
      <c r="AO237" s="221"/>
      <c r="AP237" s="221"/>
      <c r="AQ237" s="221"/>
    </row>
    <row r="238" spans="1:43" s="80" customFormat="1" ht="20.100000000000001" hidden="1" customHeight="1" outlineLevel="1">
      <c r="A238" s="271"/>
      <c r="B238" s="336" t="s">
        <v>812</v>
      </c>
      <c r="C238" s="209">
        <v>89395</v>
      </c>
      <c r="D238" s="209" t="s">
        <v>85</v>
      </c>
      <c r="E238" s="210" t="s">
        <v>670</v>
      </c>
      <c r="F238" s="209" t="s">
        <v>81</v>
      </c>
      <c r="G238" s="205">
        <v>20</v>
      </c>
      <c r="H238" s="205">
        <f t="shared" si="66"/>
        <v>5.98</v>
      </c>
      <c r="I238" s="206">
        <f t="shared" si="67"/>
        <v>7.64</v>
      </c>
      <c r="J238" s="333">
        <f t="shared" si="68"/>
        <v>152.79999999999998</v>
      </c>
      <c r="K238" s="309"/>
      <c r="L238" s="206">
        <v>6.76</v>
      </c>
      <c r="M238" s="206">
        <f t="shared" si="69"/>
        <v>5.98</v>
      </c>
      <c r="N238" s="207"/>
      <c r="O238" s="207"/>
      <c r="P238" s="207"/>
      <c r="Q238" s="207"/>
      <c r="R238" s="284"/>
      <c r="S238" s="221"/>
      <c r="T238" s="221"/>
      <c r="U238" s="221"/>
      <c r="V238" s="221"/>
      <c r="W238" s="221"/>
      <c r="X238" s="221"/>
      <c r="Y238" s="221"/>
      <c r="Z238" s="221"/>
      <c r="AA238" s="221"/>
      <c r="AB238" s="221"/>
      <c r="AC238" s="221"/>
      <c r="AD238" s="221"/>
      <c r="AE238" s="221"/>
      <c r="AF238" s="221"/>
      <c r="AG238" s="247"/>
      <c r="AH238" s="225"/>
      <c r="AI238" s="225"/>
      <c r="AJ238" s="225"/>
      <c r="AK238" s="225"/>
      <c r="AL238" s="225"/>
      <c r="AM238" s="221"/>
      <c r="AN238" s="221"/>
      <c r="AO238" s="221"/>
      <c r="AP238" s="221"/>
      <c r="AQ238" s="221"/>
    </row>
    <row r="239" spans="1:43" s="80" customFormat="1" ht="20.100000000000001" hidden="1" customHeight="1" outlineLevel="1">
      <c r="A239" s="271"/>
      <c r="B239" s="336" t="s">
        <v>695</v>
      </c>
      <c r="C239" s="209">
        <v>89625</v>
      </c>
      <c r="D239" s="209" t="s">
        <v>85</v>
      </c>
      <c r="E239" s="210" t="s">
        <v>671</v>
      </c>
      <c r="F239" s="209" t="s">
        <v>81</v>
      </c>
      <c r="G239" s="205">
        <v>6</v>
      </c>
      <c r="H239" s="205">
        <f t="shared" si="66"/>
        <v>8.67</v>
      </c>
      <c r="I239" s="206">
        <f t="shared" si="67"/>
        <v>11.07</v>
      </c>
      <c r="J239" s="333">
        <f t="shared" si="68"/>
        <v>66.42</v>
      </c>
      <c r="K239" s="309"/>
      <c r="L239" s="206">
        <v>9.8000000000000007</v>
      </c>
      <c r="M239" s="206">
        <f t="shared" si="69"/>
        <v>8.67</v>
      </c>
      <c r="N239" s="207"/>
      <c r="O239" s="207"/>
      <c r="P239" s="207"/>
      <c r="Q239" s="207"/>
      <c r="R239" s="284"/>
      <c r="S239" s="221"/>
      <c r="T239" s="221"/>
      <c r="U239" s="221"/>
      <c r="V239" s="221"/>
      <c r="W239" s="221"/>
      <c r="X239" s="221"/>
      <c r="Y239" s="221"/>
      <c r="Z239" s="221"/>
      <c r="AA239" s="221"/>
      <c r="AB239" s="221"/>
      <c r="AC239" s="221"/>
      <c r="AD239" s="221"/>
      <c r="AE239" s="221"/>
      <c r="AF239" s="221"/>
      <c r="AG239" s="247"/>
      <c r="AH239" s="225"/>
      <c r="AI239" s="225"/>
      <c r="AJ239" s="225"/>
      <c r="AK239" s="225"/>
      <c r="AL239" s="225"/>
      <c r="AM239" s="221"/>
      <c r="AN239" s="221"/>
      <c r="AO239" s="221"/>
      <c r="AP239" s="221"/>
      <c r="AQ239" s="221"/>
    </row>
    <row r="240" spans="1:43" s="80" customFormat="1" ht="20.100000000000001" hidden="1" customHeight="1" outlineLevel="1">
      <c r="A240" s="271"/>
      <c r="B240" s="336" t="s">
        <v>696</v>
      </c>
      <c r="C240" s="209">
        <v>89628</v>
      </c>
      <c r="D240" s="209" t="s">
        <v>85</v>
      </c>
      <c r="E240" s="210" t="s">
        <v>672</v>
      </c>
      <c r="F240" s="209" t="s">
        <v>81</v>
      </c>
      <c r="G240" s="205">
        <v>11</v>
      </c>
      <c r="H240" s="205">
        <f t="shared" si="66"/>
        <v>19.920000000000002</v>
      </c>
      <c r="I240" s="206">
        <f t="shared" si="67"/>
        <v>25.44</v>
      </c>
      <c r="J240" s="333">
        <f t="shared" si="68"/>
        <v>279.84000000000003</v>
      </c>
      <c r="K240" s="309"/>
      <c r="L240" s="206">
        <v>22.51</v>
      </c>
      <c r="M240" s="206">
        <f t="shared" si="69"/>
        <v>19.920000000000002</v>
      </c>
      <c r="N240" s="207"/>
      <c r="O240" s="207"/>
      <c r="P240" s="207"/>
      <c r="Q240" s="207"/>
      <c r="R240" s="284"/>
      <c r="S240" s="221"/>
      <c r="T240" s="221"/>
      <c r="U240" s="221"/>
      <c r="V240" s="221"/>
      <c r="W240" s="221"/>
      <c r="X240" s="221"/>
      <c r="Y240" s="221"/>
      <c r="Z240" s="221"/>
      <c r="AA240" s="221"/>
      <c r="AB240" s="221"/>
      <c r="AC240" s="221"/>
      <c r="AD240" s="221"/>
      <c r="AE240" s="221"/>
      <c r="AF240" s="221"/>
      <c r="AG240" s="247"/>
      <c r="AH240" s="225"/>
      <c r="AI240" s="225"/>
      <c r="AJ240" s="225"/>
      <c r="AK240" s="225"/>
      <c r="AL240" s="225"/>
      <c r="AM240" s="221"/>
      <c r="AN240" s="221"/>
      <c r="AO240" s="221"/>
      <c r="AP240" s="221"/>
      <c r="AQ240" s="221"/>
    </row>
    <row r="241" spans="1:43" s="80" customFormat="1" ht="20.100000000000001" hidden="1" customHeight="1" outlineLevel="1">
      <c r="A241" s="271"/>
      <c r="B241" s="336" t="s">
        <v>697</v>
      </c>
      <c r="C241" s="209">
        <v>89566</v>
      </c>
      <c r="D241" s="209" t="s">
        <v>85</v>
      </c>
      <c r="E241" s="210" t="s">
        <v>673</v>
      </c>
      <c r="F241" s="209" t="s">
        <v>81</v>
      </c>
      <c r="G241" s="205">
        <v>14</v>
      </c>
      <c r="H241" s="205">
        <f t="shared" si="66"/>
        <v>17.559999999999999</v>
      </c>
      <c r="I241" s="206">
        <f t="shared" si="67"/>
        <v>22.42</v>
      </c>
      <c r="J241" s="333">
        <f t="shared" si="68"/>
        <v>313.88</v>
      </c>
      <c r="K241" s="309"/>
      <c r="L241" s="206">
        <v>19.84</v>
      </c>
      <c r="M241" s="206">
        <f t="shared" si="69"/>
        <v>17.559999999999999</v>
      </c>
      <c r="N241" s="207"/>
      <c r="O241" s="207"/>
      <c r="P241" s="207"/>
      <c r="Q241" s="207"/>
      <c r="R241" s="284"/>
      <c r="S241" s="221"/>
      <c r="T241" s="221"/>
      <c r="U241" s="221"/>
      <c r="V241" s="221"/>
      <c r="W241" s="221"/>
      <c r="X241" s="221"/>
      <c r="Y241" s="221"/>
      <c r="Z241" s="221"/>
      <c r="AA241" s="221"/>
      <c r="AB241" s="221"/>
      <c r="AC241" s="221"/>
      <c r="AD241" s="221"/>
      <c r="AE241" s="221"/>
      <c r="AF241" s="221"/>
      <c r="AG241" s="247"/>
      <c r="AH241" s="225"/>
      <c r="AI241" s="225"/>
      <c r="AJ241" s="225"/>
      <c r="AK241" s="225"/>
      <c r="AL241" s="225"/>
      <c r="AM241" s="221"/>
      <c r="AN241" s="221"/>
      <c r="AO241" s="221"/>
      <c r="AP241" s="221"/>
      <c r="AQ241" s="221"/>
    </row>
    <row r="242" spans="1:43" s="80" customFormat="1" ht="20.100000000000001" hidden="1" customHeight="1" outlineLevel="1">
      <c r="A242" s="271"/>
      <c r="B242" s="336" t="s">
        <v>813</v>
      </c>
      <c r="C242" s="209">
        <v>89627</v>
      </c>
      <c r="D242" s="209" t="s">
        <v>85</v>
      </c>
      <c r="E242" s="210" t="s">
        <v>674</v>
      </c>
      <c r="F242" s="209" t="s">
        <v>81</v>
      </c>
      <c r="G242" s="205">
        <v>11</v>
      </c>
      <c r="H242" s="205">
        <f t="shared" si="66"/>
        <v>8.73</v>
      </c>
      <c r="I242" s="206">
        <f t="shared" si="67"/>
        <v>11.15</v>
      </c>
      <c r="J242" s="333">
        <f t="shared" si="68"/>
        <v>122.65</v>
      </c>
      <c r="K242" s="309"/>
      <c r="L242" s="206">
        <v>9.86</v>
      </c>
      <c r="M242" s="206">
        <f t="shared" si="69"/>
        <v>8.73</v>
      </c>
      <c r="N242" s="207"/>
      <c r="O242" s="207"/>
      <c r="P242" s="207"/>
      <c r="Q242" s="207"/>
      <c r="R242" s="284"/>
      <c r="S242" s="221"/>
      <c r="T242" s="221"/>
      <c r="U242" s="221"/>
      <c r="V242" s="221"/>
      <c r="W242" s="221"/>
      <c r="X242" s="221"/>
      <c r="Y242" s="221"/>
      <c r="Z242" s="221"/>
      <c r="AA242" s="221"/>
      <c r="AB242" s="221"/>
      <c r="AC242" s="221"/>
      <c r="AD242" s="221"/>
      <c r="AE242" s="221"/>
      <c r="AF242" s="221"/>
      <c r="AG242" s="247"/>
      <c r="AH242" s="225"/>
      <c r="AI242" s="225"/>
      <c r="AJ242" s="225"/>
      <c r="AK242" s="225"/>
      <c r="AL242" s="225"/>
      <c r="AM242" s="221"/>
      <c r="AN242" s="221"/>
      <c r="AO242" s="221"/>
      <c r="AP242" s="221"/>
      <c r="AQ242" s="221"/>
    </row>
    <row r="243" spans="1:43" s="80" customFormat="1" ht="20.100000000000001" hidden="1" customHeight="1" outlineLevel="1">
      <c r="A243" s="271"/>
      <c r="B243" s="336" t="s">
        <v>814</v>
      </c>
      <c r="C243" s="209">
        <v>89630</v>
      </c>
      <c r="D243" s="209" t="s">
        <v>85</v>
      </c>
      <c r="E243" s="210" t="s">
        <v>675</v>
      </c>
      <c r="F243" s="209" t="s">
        <v>81</v>
      </c>
      <c r="G243" s="205">
        <v>13</v>
      </c>
      <c r="H243" s="205">
        <f t="shared" si="66"/>
        <v>24.45</v>
      </c>
      <c r="I243" s="206">
        <f t="shared" si="67"/>
        <v>31.22</v>
      </c>
      <c r="J243" s="333">
        <f t="shared" si="68"/>
        <v>405.86</v>
      </c>
      <c r="K243" s="309"/>
      <c r="L243" s="206">
        <v>27.63</v>
      </c>
      <c r="M243" s="206">
        <f t="shared" si="69"/>
        <v>24.45</v>
      </c>
      <c r="N243" s="207"/>
      <c r="O243" s="207"/>
      <c r="P243" s="207"/>
      <c r="Q243" s="207"/>
      <c r="R243" s="284"/>
      <c r="S243" s="221"/>
      <c r="T243" s="221"/>
      <c r="U243" s="221"/>
      <c r="V243" s="221"/>
      <c r="W243" s="221"/>
      <c r="X243" s="221"/>
      <c r="Y243" s="221"/>
      <c r="Z243" s="221"/>
      <c r="AA243" s="221"/>
      <c r="AB243" s="221"/>
      <c r="AC243" s="221"/>
      <c r="AD243" s="221"/>
      <c r="AE243" s="221"/>
      <c r="AF243" s="221"/>
      <c r="AG243" s="247"/>
      <c r="AH243" s="225"/>
      <c r="AI243" s="225"/>
      <c r="AJ243" s="225"/>
      <c r="AK243" s="225"/>
      <c r="AL243" s="225"/>
      <c r="AM243" s="221"/>
      <c r="AN243" s="221"/>
      <c r="AO243" s="221"/>
      <c r="AP243" s="221"/>
      <c r="AQ243" s="221"/>
    </row>
    <row r="244" spans="1:43" s="80" customFormat="1" ht="20.100000000000001" hidden="1" customHeight="1" outlineLevel="1">
      <c r="A244" s="271"/>
      <c r="B244" s="336" t="s">
        <v>815</v>
      </c>
      <c r="C244" s="209">
        <v>89630</v>
      </c>
      <c r="D244" s="209" t="s">
        <v>85</v>
      </c>
      <c r="E244" s="210" t="s">
        <v>676</v>
      </c>
      <c r="F244" s="209" t="s">
        <v>81</v>
      </c>
      <c r="G244" s="205">
        <v>3</v>
      </c>
      <c r="H244" s="205">
        <f t="shared" si="66"/>
        <v>24.45</v>
      </c>
      <c r="I244" s="206">
        <f t="shared" si="67"/>
        <v>31.22</v>
      </c>
      <c r="J244" s="333">
        <f t="shared" si="68"/>
        <v>93.66</v>
      </c>
      <c r="K244" s="309"/>
      <c r="L244" s="206">
        <v>27.63</v>
      </c>
      <c r="M244" s="206">
        <f t="shared" si="69"/>
        <v>24.45</v>
      </c>
      <c r="N244" s="207"/>
      <c r="O244" s="207"/>
      <c r="P244" s="207"/>
      <c r="Q244" s="207"/>
      <c r="R244" s="284"/>
      <c r="S244" s="221"/>
      <c r="T244" s="221"/>
      <c r="U244" s="221"/>
      <c r="V244" s="221"/>
      <c r="W244" s="221"/>
      <c r="X244" s="221"/>
      <c r="Y244" s="221"/>
      <c r="Z244" s="221"/>
      <c r="AA244" s="221"/>
      <c r="AB244" s="221"/>
      <c r="AC244" s="221"/>
      <c r="AD244" s="221"/>
      <c r="AE244" s="221"/>
      <c r="AF244" s="221"/>
      <c r="AG244" s="247"/>
      <c r="AH244" s="225"/>
      <c r="AI244" s="225"/>
      <c r="AJ244" s="225"/>
      <c r="AK244" s="225"/>
      <c r="AL244" s="225"/>
      <c r="AM244" s="221"/>
      <c r="AN244" s="221"/>
      <c r="AO244" s="221"/>
      <c r="AP244" s="221"/>
      <c r="AQ244" s="221"/>
    </row>
    <row r="245" spans="1:43" s="80" customFormat="1" ht="30" hidden="1" customHeight="1" outlineLevel="1">
      <c r="A245" s="271"/>
      <c r="B245" s="336" t="s">
        <v>698</v>
      </c>
      <c r="C245" s="209">
        <v>89394</v>
      </c>
      <c r="D245" s="209" t="s">
        <v>85</v>
      </c>
      <c r="E245" s="210" t="s">
        <v>680</v>
      </c>
      <c r="F245" s="209" t="s">
        <v>81</v>
      </c>
      <c r="G245" s="205">
        <v>11</v>
      </c>
      <c r="H245" s="205">
        <f t="shared" si="66"/>
        <v>8.52</v>
      </c>
      <c r="I245" s="206">
        <f t="shared" si="67"/>
        <v>10.88</v>
      </c>
      <c r="J245" s="333">
        <f t="shared" si="68"/>
        <v>119.68</v>
      </c>
      <c r="K245" s="309"/>
      <c r="L245" s="206">
        <v>9.6300000000000008</v>
      </c>
      <c r="M245" s="206">
        <f t="shared" si="69"/>
        <v>8.52</v>
      </c>
      <c r="N245" s="207"/>
      <c r="O245" s="207"/>
      <c r="P245" s="207"/>
      <c r="Q245" s="207"/>
      <c r="R245" s="284"/>
      <c r="S245" s="221"/>
      <c r="T245" s="221"/>
      <c r="U245" s="221"/>
      <c r="V245" s="221"/>
      <c r="W245" s="221"/>
      <c r="X245" s="221"/>
      <c r="Y245" s="221"/>
      <c r="Z245" s="221"/>
      <c r="AA245" s="221"/>
      <c r="AB245" s="221"/>
      <c r="AC245" s="221"/>
      <c r="AD245" s="221"/>
      <c r="AE245" s="221"/>
      <c r="AF245" s="221"/>
      <c r="AG245" s="247"/>
      <c r="AH245" s="225"/>
      <c r="AI245" s="225"/>
      <c r="AJ245" s="225"/>
      <c r="AK245" s="225"/>
      <c r="AL245" s="225"/>
      <c r="AM245" s="221"/>
      <c r="AN245" s="221"/>
      <c r="AO245" s="221"/>
      <c r="AP245" s="221"/>
      <c r="AQ245" s="221"/>
    </row>
    <row r="246" spans="1:43" s="80" customFormat="1" ht="20.100000000000001" hidden="1" customHeight="1" outlineLevel="1">
      <c r="A246" s="271"/>
      <c r="B246" s="336" t="s">
        <v>816</v>
      </c>
      <c r="C246" s="209">
        <v>89439</v>
      </c>
      <c r="D246" s="209" t="s">
        <v>85</v>
      </c>
      <c r="E246" s="210" t="s">
        <v>917</v>
      </c>
      <c r="F246" s="209" t="s">
        <v>81</v>
      </c>
      <c r="G246" s="205">
        <v>1</v>
      </c>
      <c r="H246" s="205">
        <f t="shared" si="66"/>
        <v>3.99</v>
      </c>
      <c r="I246" s="206">
        <f t="shared" si="67"/>
        <v>5.0999999999999996</v>
      </c>
      <c r="J246" s="333">
        <f t="shared" si="68"/>
        <v>5.0999999999999996</v>
      </c>
      <c r="K246" s="309"/>
      <c r="L246" s="206">
        <v>4.51</v>
      </c>
      <c r="M246" s="206">
        <f t="shared" si="69"/>
        <v>3.99</v>
      </c>
      <c r="N246" s="207"/>
      <c r="O246" s="207"/>
      <c r="P246" s="207"/>
      <c r="Q246" s="207"/>
      <c r="R246" s="284"/>
      <c r="S246" s="221"/>
      <c r="T246" s="221"/>
      <c r="U246" s="221"/>
      <c r="V246" s="221"/>
      <c r="W246" s="221"/>
      <c r="X246" s="221"/>
      <c r="Y246" s="221"/>
      <c r="Z246" s="221"/>
      <c r="AA246" s="221"/>
      <c r="AB246" s="221"/>
      <c r="AC246" s="221"/>
      <c r="AD246" s="221"/>
      <c r="AE246" s="221"/>
      <c r="AF246" s="221"/>
      <c r="AG246" s="247"/>
      <c r="AH246" s="225"/>
      <c r="AI246" s="225"/>
      <c r="AJ246" s="225"/>
      <c r="AK246" s="225"/>
      <c r="AL246" s="225"/>
      <c r="AM246" s="221"/>
      <c r="AN246" s="221"/>
      <c r="AO246" s="221"/>
      <c r="AP246" s="221"/>
      <c r="AQ246" s="221"/>
    </row>
    <row r="247" spans="1:43" s="80" customFormat="1" ht="20.100000000000001" hidden="1" customHeight="1" outlineLevel="1">
      <c r="A247" s="271"/>
      <c r="B247" s="336" t="s">
        <v>699</v>
      </c>
      <c r="C247" s="209">
        <v>89441</v>
      </c>
      <c r="D247" s="209" t="s">
        <v>85</v>
      </c>
      <c r="E247" s="210" t="s">
        <v>918</v>
      </c>
      <c r="F247" s="209" t="s">
        <v>81</v>
      </c>
      <c r="G247" s="205">
        <v>1</v>
      </c>
      <c r="H247" s="205">
        <f t="shared" si="66"/>
        <v>8.3800000000000008</v>
      </c>
      <c r="I247" s="206">
        <f t="shared" si="67"/>
        <v>10.7</v>
      </c>
      <c r="J247" s="333">
        <f t="shared" si="68"/>
        <v>10.7</v>
      </c>
      <c r="K247" s="309"/>
      <c r="L247" s="206">
        <v>9.4700000000000006</v>
      </c>
      <c r="M247" s="206">
        <f t="shared" si="69"/>
        <v>8.3800000000000008</v>
      </c>
      <c r="N247" s="207"/>
      <c r="O247" s="207"/>
      <c r="P247" s="207"/>
      <c r="Q247" s="207"/>
      <c r="R247" s="284"/>
      <c r="S247" s="221"/>
      <c r="T247" s="221"/>
      <c r="U247" s="221"/>
      <c r="V247" s="221"/>
      <c r="W247" s="221"/>
      <c r="X247" s="221"/>
      <c r="Y247" s="221"/>
      <c r="Z247" s="221"/>
      <c r="AA247" s="221"/>
      <c r="AB247" s="221"/>
      <c r="AC247" s="221"/>
      <c r="AD247" s="221"/>
      <c r="AE247" s="221"/>
      <c r="AF247" s="221"/>
      <c r="AG247" s="247"/>
      <c r="AH247" s="225"/>
      <c r="AI247" s="225"/>
      <c r="AJ247" s="225"/>
      <c r="AK247" s="225"/>
      <c r="AL247" s="225"/>
      <c r="AM247" s="221"/>
      <c r="AN247" s="221"/>
      <c r="AO247" s="221"/>
      <c r="AP247" s="221"/>
      <c r="AQ247" s="221"/>
    </row>
    <row r="248" spans="1:43" s="80" customFormat="1" ht="20.100000000000001" hidden="1" customHeight="1" outlineLevel="1">
      <c r="A248" s="271"/>
      <c r="B248" s="335" t="s">
        <v>700</v>
      </c>
      <c r="C248" s="27"/>
      <c r="D248" s="26" t="s">
        <v>2</v>
      </c>
      <c r="E248" s="25" t="s">
        <v>919</v>
      </c>
      <c r="F248" s="26" t="s">
        <v>81</v>
      </c>
      <c r="G248" s="226">
        <v>14</v>
      </c>
      <c r="H248" s="226">
        <f t="shared" si="66"/>
        <v>6.57</v>
      </c>
      <c r="I248" s="227">
        <f t="shared" si="67"/>
        <v>8.39</v>
      </c>
      <c r="J248" s="337">
        <f t="shared" si="68"/>
        <v>117.46000000000001</v>
      </c>
      <c r="K248" s="310"/>
      <c r="L248" s="227">
        <v>7.42</v>
      </c>
      <c r="M248" s="227">
        <f t="shared" si="69"/>
        <v>6.57</v>
      </c>
      <c r="N248" s="27"/>
      <c r="O248" s="27"/>
      <c r="P248" s="27"/>
      <c r="Q248" s="27"/>
      <c r="R248" s="283"/>
      <c r="S248" s="220"/>
      <c r="T248" s="220"/>
      <c r="U248" s="220"/>
      <c r="V248" s="220"/>
      <c r="W248" s="220"/>
      <c r="X248" s="220"/>
      <c r="Y248" s="220"/>
      <c r="Z248" s="220"/>
      <c r="AA248" s="220"/>
      <c r="AB248" s="220"/>
      <c r="AC248" s="220"/>
      <c r="AD248" s="220"/>
      <c r="AE248" s="220"/>
      <c r="AF248" s="220"/>
      <c r="AG248" s="220"/>
      <c r="AH248" s="245"/>
      <c r="AI248" s="245"/>
      <c r="AJ248" s="245"/>
      <c r="AK248" s="245"/>
      <c r="AL248" s="245"/>
      <c r="AM248" s="220"/>
      <c r="AN248" s="220"/>
      <c r="AO248" s="220"/>
      <c r="AP248" s="220"/>
      <c r="AQ248" s="220"/>
    </row>
    <row r="249" spans="1:43" s="80" customFormat="1" ht="30" hidden="1" customHeight="1" outlineLevel="1">
      <c r="A249" s="271"/>
      <c r="B249" s="335" t="s">
        <v>701</v>
      </c>
      <c r="C249" s="27"/>
      <c r="D249" s="26" t="s">
        <v>2</v>
      </c>
      <c r="E249" s="25" t="s">
        <v>920</v>
      </c>
      <c r="F249" s="26" t="s">
        <v>81</v>
      </c>
      <c r="G249" s="226">
        <v>14</v>
      </c>
      <c r="H249" s="226">
        <f t="shared" si="66"/>
        <v>11.71</v>
      </c>
      <c r="I249" s="227">
        <f t="shared" si="67"/>
        <v>14.95</v>
      </c>
      <c r="J249" s="337">
        <f t="shared" si="68"/>
        <v>209.29999999999998</v>
      </c>
      <c r="K249" s="310"/>
      <c r="L249" s="227">
        <v>13.23</v>
      </c>
      <c r="M249" s="227">
        <f t="shared" si="69"/>
        <v>11.71</v>
      </c>
      <c r="N249" s="27"/>
      <c r="O249" s="27"/>
      <c r="P249" s="27"/>
      <c r="Q249" s="27"/>
      <c r="R249" s="283"/>
      <c r="S249" s="220"/>
      <c r="T249" s="220"/>
      <c r="U249" s="220"/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/>
      <c r="AF249" s="220"/>
      <c r="AG249" s="220"/>
      <c r="AH249" s="245"/>
      <c r="AI249" s="245"/>
      <c r="AJ249" s="245"/>
      <c r="AK249" s="245"/>
      <c r="AL249" s="245"/>
      <c r="AM249" s="220"/>
      <c r="AN249" s="220"/>
      <c r="AO249" s="220"/>
      <c r="AP249" s="220"/>
      <c r="AQ249" s="220"/>
    </row>
    <row r="250" spans="1:43" s="80" customFormat="1" ht="20.100000000000001" hidden="1" customHeight="1" outlineLevel="1">
      <c r="A250" s="271"/>
      <c r="B250" s="335"/>
      <c r="C250" s="26"/>
      <c r="D250" s="9"/>
      <c r="E250" s="10" t="s">
        <v>890</v>
      </c>
      <c r="F250" s="11"/>
      <c r="G250" s="71">
        <v>0</v>
      </c>
      <c r="H250" s="71"/>
      <c r="I250" s="88"/>
      <c r="J250" s="277"/>
      <c r="K250" s="305"/>
      <c r="L250" s="88"/>
      <c r="M250" s="88">
        <f t="shared" si="69"/>
        <v>0</v>
      </c>
      <c r="N250" s="27"/>
      <c r="O250" s="27"/>
      <c r="P250" s="27"/>
      <c r="Q250" s="27"/>
      <c r="R250" s="283"/>
      <c r="S250" s="220"/>
      <c r="T250" s="220"/>
      <c r="U250" s="220"/>
      <c r="V250" s="220"/>
      <c r="W250" s="220"/>
      <c r="X250" s="220"/>
      <c r="Y250" s="220"/>
      <c r="Z250" s="220"/>
      <c r="AA250" s="220"/>
      <c r="AB250" s="220"/>
      <c r="AC250" s="220"/>
      <c r="AD250" s="220"/>
      <c r="AE250" s="220"/>
      <c r="AF250" s="220"/>
      <c r="AG250" s="220"/>
      <c r="AH250" s="245"/>
      <c r="AI250" s="245"/>
      <c r="AJ250" s="245"/>
      <c r="AK250" s="245"/>
      <c r="AL250" s="245"/>
      <c r="AM250" s="220"/>
      <c r="AN250" s="220"/>
      <c r="AO250" s="220"/>
      <c r="AP250" s="220"/>
      <c r="AQ250" s="220"/>
    </row>
    <row r="251" spans="1:43" s="80" customFormat="1" ht="20.100000000000001" hidden="1" customHeight="1" outlineLevel="1">
      <c r="A251" s="271"/>
      <c r="B251" s="335" t="s">
        <v>817</v>
      </c>
      <c r="C251" s="26"/>
      <c r="D251" s="79" t="s">
        <v>2</v>
      </c>
      <c r="E251" s="11" t="s">
        <v>686</v>
      </c>
      <c r="F251" s="79" t="s">
        <v>81</v>
      </c>
      <c r="G251" s="71">
        <v>1</v>
      </c>
      <c r="H251" s="71">
        <f t="shared" ref="H251:H258" si="70">+M251</f>
        <v>14.11</v>
      </c>
      <c r="I251" s="88">
        <f t="shared" ref="I251:I258" si="71">ROUND((H251*$M$13)+H251,2)</f>
        <v>18.02</v>
      </c>
      <c r="J251" s="277">
        <f t="shared" ref="J251:J258" si="72">+I251*G251</f>
        <v>18.02</v>
      </c>
      <c r="K251" s="305"/>
      <c r="L251" s="88">
        <v>15.94</v>
      </c>
      <c r="M251" s="88">
        <f t="shared" si="69"/>
        <v>14.11</v>
      </c>
      <c r="N251" s="27"/>
      <c r="O251" s="27"/>
      <c r="P251" s="27"/>
      <c r="Q251" s="27"/>
      <c r="R251" s="283"/>
      <c r="S251" s="220"/>
      <c r="T251" s="220"/>
      <c r="U251" s="220"/>
      <c r="V251" s="220"/>
      <c r="W251" s="220"/>
      <c r="X251" s="220"/>
      <c r="Y251" s="220"/>
      <c r="Z251" s="220"/>
      <c r="AA251" s="220"/>
      <c r="AB251" s="220"/>
      <c r="AC251" s="220"/>
      <c r="AD251" s="220"/>
      <c r="AE251" s="220"/>
      <c r="AF251" s="220"/>
      <c r="AG251" s="220"/>
      <c r="AH251" s="245"/>
      <c r="AI251" s="245"/>
      <c r="AJ251" s="245"/>
      <c r="AK251" s="245"/>
      <c r="AL251" s="245"/>
      <c r="AM251" s="220"/>
      <c r="AN251" s="220"/>
      <c r="AO251" s="220"/>
      <c r="AP251" s="220"/>
      <c r="AQ251" s="220"/>
    </row>
    <row r="252" spans="1:43" s="80" customFormat="1" ht="20.100000000000001" hidden="1" customHeight="1" outlineLevel="1">
      <c r="A252" s="271"/>
      <c r="B252" s="335" t="s">
        <v>818</v>
      </c>
      <c r="C252" s="26" t="s">
        <v>211</v>
      </c>
      <c r="D252" s="79" t="s">
        <v>85</v>
      </c>
      <c r="E252" s="11" t="s">
        <v>687</v>
      </c>
      <c r="F252" s="79" t="s">
        <v>81</v>
      </c>
      <c r="G252" s="71">
        <v>4</v>
      </c>
      <c r="H252" s="71">
        <f t="shared" si="70"/>
        <v>75.83</v>
      </c>
      <c r="I252" s="88">
        <f t="shared" si="71"/>
        <v>96.83</v>
      </c>
      <c r="J252" s="277">
        <f t="shared" si="72"/>
        <v>387.32</v>
      </c>
      <c r="K252" s="305"/>
      <c r="L252" s="88">
        <v>85.68</v>
      </c>
      <c r="M252" s="88">
        <f t="shared" si="69"/>
        <v>75.83</v>
      </c>
      <c r="N252" s="27"/>
      <c r="O252" s="27"/>
      <c r="P252" s="27"/>
      <c r="Q252" s="27"/>
      <c r="R252" s="283"/>
      <c r="S252" s="220"/>
      <c r="T252" s="220"/>
      <c r="U252" s="220"/>
      <c r="V252" s="220"/>
      <c r="W252" s="220"/>
      <c r="X252" s="220"/>
      <c r="Y252" s="220"/>
      <c r="Z252" s="220"/>
      <c r="AA252" s="220"/>
      <c r="AB252" s="220"/>
      <c r="AC252" s="220"/>
      <c r="AD252" s="220"/>
      <c r="AE252" s="220"/>
      <c r="AF252" s="220"/>
      <c r="AG252" s="220"/>
      <c r="AH252" s="245"/>
      <c r="AI252" s="245"/>
      <c r="AJ252" s="245"/>
      <c r="AK252" s="245"/>
      <c r="AL252" s="245"/>
      <c r="AM252" s="220"/>
      <c r="AN252" s="220"/>
      <c r="AO252" s="220"/>
      <c r="AP252" s="220"/>
      <c r="AQ252" s="220"/>
    </row>
    <row r="253" spans="1:43" s="80" customFormat="1" ht="20.100000000000001" hidden="1" customHeight="1" outlineLevel="1">
      <c r="A253" s="271"/>
      <c r="B253" s="335" t="s">
        <v>702</v>
      </c>
      <c r="C253" s="26" t="s">
        <v>212</v>
      </c>
      <c r="D253" s="79" t="s">
        <v>85</v>
      </c>
      <c r="E253" s="11" t="s">
        <v>688</v>
      </c>
      <c r="F253" s="79" t="s">
        <v>81</v>
      </c>
      <c r="G253" s="71">
        <v>6</v>
      </c>
      <c r="H253" s="71">
        <f t="shared" si="70"/>
        <v>75.83</v>
      </c>
      <c r="I253" s="88">
        <f t="shared" si="71"/>
        <v>96.83</v>
      </c>
      <c r="J253" s="277">
        <f t="shared" si="72"/>
        <v>580.98</v>
      </c>
      <c r="K253" s="305"/>
      <c r="L253" s="88">
        <v>85.68</v>
      </c>
      <c r="M253" s="88">
        <f t="shared" si="69"/>
        <v>75.83</v>
      </c>
      <c r="N253" s="27"/>
      <c r="O253" s="27"/>
      <c r="P253" s="27"/>
      <c r="Q253" s="27"/>
      <c r="R253" s="283"/>
      <c r="S253" s="220"/>
      <c r="T253" s="220"/>
      <c r="U253" s="220"/>
      <c r="V253" s="220"/>
      <c r="W253" s="220"/>
      <c r="X253" s="220"/>
      <c r="Y253" s="220"/>
      <c r="Z253" s="220"/>
      <c r="AA253" s="220"/>
      <c r="AB253" s="220"/>
      <c r="AC253" s="220"/>
      <c r="AD253" s="220"/>
      <c r="AE253" s="220"/>
      <c r="AF253" s="220"/>
      <c r="AG253" s="220"/>
      <c r="AH253" s="245"/>
      <c r="AI253" s="245"/>
      <c r="AJ253" s="245"/>
      <c r="AK253" s="245"/>
      <c r="AL253" s="245"/>
      <c r="AM253" s="220"/>
      <c r="AN253" s="220"/>
      <c r="AO253" s="220"/>
      <c r="AP253" s="220"/>
      <c r="AQ253" s="220"/>
    </row>
    <row r="254" spans="1:43" s="80" customFormat="1" ht="20.100000000000001" hidden="1" customHeight="1" outlineLevel="1">
      <c r="A254" s="271"/>
      <c r="B254" s="335" t="s">
        <v>703</v>
      </c>
      <c r="C254" s="26" t="s">
        <v>213</v>
      </c>
      <c r="D254" s="79" t="s">
        <v>85</v>
      </c>
      <c r="E254" s="11" t="s">
        <v>796</v>
      </c>
      <c r="F254" s="79" t="s">
        <v>81</v>
      </c>
      <c r="G254" s="71">
        <v>1</v>
      </c>
      <c r="H254" s="71">
        <f t="shared" si="70"/>
        <v>58.25</v>
      </c>
      <c r="I254" s="88">
        <f t="shared" si="71"/>
        <v>74.39</v>
      </c>
      <c r="J254" s="277">
        <f t="shared" si="72"/>
        <v>74.39</v>
      </c>
      <c r="K254" s="305"/>
      <c r="L254" s="88">
        <v>65.819999999999993</v>
      </c>
      <c r="M254" s="88">
        <f t="shared" si="69"/>
        <v>58.25</v>
      </c>
      <c r="N254" s="27"/>
      <c r="O254" s="27"/>
      <c r="P254" s="27"/>
      <c r="Q254" s="27"/>
      <c r="R254" s="283"/>
      <c r="S254" s="220"/>
      <c r="T254" s="220"/>
      <c r="U254" s="220"/>
      <c r="V254" s="220"/>
      <c r="W254" s="220"/>
      <c r="X254" s="220"/>
      <c r="Y254" s="220"/>
      <c r="Z254" s="220"/>
      <c r="AA254" s="220"/>
      <c r="AB254" s="220"/>
      <c r="AC254" s="220"/>
      <c r="AD254" s="220"/>
      <c r="AE254" s="220"/>
      <c r="AF254" s="220"/>
      <c r="AG254" s="220"/>
      <c r="AH254" s="245"/>
      <c r="AI254" s="245"/>
      <c r="AJ254" s="245"/>
      <c r="AK254" s="245"/>
      <c r="AL254" s="245"/>
      <c r="AM254" s="220"/>
      <c r="AN254" s="220"/>
      <c r="AO254" s="220"/>
      <c r="AP254" s="220"/>
      <c r="AQ254" s="220"/>
    </row>
    <row r="255" spans="1:43" s="80" customFormat="1" ht="20.100000000000001" hidden="1" customHeight="1" outlineLevel="1">
      <c r="A255" s="271"/>
      <c r="B255" s="335" t="s">
        <v>704</v>
      </c>
      <c r="C255" s="26" t="s">
        <v>213</v>
      </c>
      <c r="D255" s="79" t="s">
        <v>85</v>
      </c>
      <c r="E255" s="11" t="s">
        <v>909</v>
      </c>
      <c r="F255" s="79" t="s">
        <v>81</v>
      </c>
      <c r="G255" s="71">
        <v>1</v>
      </c>
      <c r="H255" s="71">
        <f t="shared" si="70"/>
        <v>58.25</v>
      </c>
      <c r="I255" s="88">
        <f t="shared" si="71"/>
        <v>74.39</v>
      </c>
      <c r="J255" s="277">
        <f t="shared" si="72"/>
        <v>74.39</v>
      </c>
      <c r="K255" s="305"/>
      <c r="L255" s="88">
        <v>65.819999999999993</v>
      </c>
      <c r="M255" s="88">
        <f t="shared" si="69"/>
        <v>58.25</v>
      </c>
      <c r="N255" s="27"/>
      <c r="O255" s="27"/>
      <c r="P255" s="27"/>
      <c r="Q255" s="27"/>
      <c r="R255" s="283"/>
      <c r="S255" s="220"/>
      <c r="T255" s="220"/>
      <c r="U255" s="220"/>
      <c r="V255" s="220"/>
      <c r="W255" s="220"/>
      <c r="X255" s="220"/>
      <c r="Y255" s="220"/>
      <c r="Z255" s="220"/>
      <c r="AA255" s="220"/>
      <c r="AB255" s="220"/>
      <c r="AC255" s="220"/>
      <c r="AD255" s="220"/>
      <c r="AE255" s="220"/>
      <c r="AF255" s="220"/>
      <c r="AG255" s="220"/>
      <c r="AH255" s="245"/>
      <c r="AI255" s="245"/>
      <c r="AJ255" s="245"/>
      <c r="AK255" s="245"/>
      <c r="AL255" s="245"/>
      <c r="AM255" s="220"/>
      <c r="AN255" s="220"/>
      <c r="AO255" s="220"/>
      <c r="AP255" s="220"/>
      <c r="AQ255" s="220"/>
    </row>
    <row r="256" spans="1:43" s="80" customFormat="1" ht="20.100000000000001" hidden="1" customHeight="1" outlineLevel="1">
      <c r="A256" s="271"/>
      <c r="B256" s="335" t="s">
        <v>914</v>
      </c>
      <c r="C256" s="26" t="s">
        <v>410</v>
      </c>
      <c r="D256" s="79" t="s">
        <v>85</v>
      </c>
      <c r="E256" s="11" t="s">
        <v>689</v>
      </c>
      <c r="F256" s="79" t="s">
        <v>81</v>
      </c>
      <c r="G256" s="71">
        <v>4</v>
      </c>
      <c r="H256" s="71">
        <f t="shared" si="70"/>
        <v>86.28</v>
      </c>
      <c r="I256" s="88">
        <f t="shared" si="71"/>
        <v>110.18</v>
      </c>
      <c r="J256" s="277">
        <f t="shared" si="72"/>
        <v>440.72</v>
      </c>
      <c r="K256" s="305"/>
      <c r="L256" s="88">
        <v>97.49</v>
      </c>
      <c r="M256" s="88">
        <f t="shared" si="69"/>
        <v>86.28</v>
      </c>
      <c r="N256" s="27"/>
      <c r="O256" s="27"/>
      <c r="P256" s="27"/>
      <c r="Q256" s="27"/>
      <c r="R256" s="283"/>
      <c r="S256" s="220"/>
      <c r="T256" s="220"/>
      <c r="U256" s="220"/>
      <c r="V256" s="220"/>
      <c r="W256" s="220"/>
      <c r="X256" s="220"/>
      <c r="Y256" s="220"/>
      <c r="Z256" s="220"/>
      <c r="AA256" s="220"/>
      <c r="AB256" s="220"/>
      <c r="AC256" s="220"/>
      <c r="AD256" s="220"/>
      <c r="AE256" s="220"/>
      <c r="AF256" s="220"/>
      <c r="AG256" s="220"/>
      <c r="AH256" s="245"/>
      <c r="AI256" s="245"/>
      <c r="AJ256" s="245"/>
      <c r="AK256" s="245"/>
      <c r="AL256" s="245"/>
      <c r="AM256" s="220"/>
      <c r="AN256" s="220"/>
      <c r="AO256" s="220"/>
      <c r="AP256" s="220"/>
      <c r="AQ256" s="220"/>
    </row>
    <row r="257" spans="1:43" s="80" customFormat="1" ht="20.100000000000001" hidden="1" customHeight="1" outlineLevel="1">
      <c r="A257" s="271"/>
      <c r="B257" s="335" t="s">
        <v>915</v>
      </c>
      <c r="C257" s="26" t="s">
        <v>213</v>
      </c>
      <c r="D257" s="79" t="s">
        <v>85</v>
      </c>
      <c r="E257" s="11" t="s">
        <v>690</v>
      </c>
      <c r="F257" s="79" t="s">
        <v>81</v>
      </c>
      <c r="G257" s="71">
        <v>26</v>
      </c>
      <c r="H257" s="71">
        <f t="shared" si="70"/>
        <v>58.25</v>
      </c>
      <c r="I257" s="88">
        <f t="shared" si="71"/>
        <v>74.39</v>
      </c>
      <c r="J257" s="277">
        <f t="shared" si="72"/>
        <v>1934.14</v>
      </c>
      <c r="K257" s="305"/>
      <c r="L257" s="88">
        <v>65.819999999999993</v>
      </c>
      <c r="M257" s="88">
        <f t="shared" si="69"/>
        <v>58.25</v>
      </c>
      <c r="N257" s="27"/>
      <c r="O257" s="27"/>
      <c r="P257" s="27"/>
      <c r="Q257" s="27"/>
      <c r="R257" s="283"/>
      <c r="S257" s="220"/>
      <c r="T257" s="220"/>
      <c r="U257" s="220"/>
      <c r="V257" s="220"/>
      <c r="W257" s="220"/>
      <c r="X257" s="220"/>
      <c r="Y257" s="220"/>
      <c r="Z257" s="220"/>
      <c r="AA257" s="220"/>
      <c r="AB257" s="220"/>
      <c r="AC257" s="220"/>
      <c r="AD257" s="220"/>
      <c r="AE257" s="220"/>
      <c r="AF257" s="220"/>
      <c r="AG257" s="220"/>
      <c r="AH257" s="245"/>
      <c r="AI257" s="245"/>
      <c r="AJ257" s="245"/>
      <c r="AK257" s="245"/>
      <c r="AL257" s="245"/>
      <c r="AM257" s="220"/>
      <c r="AN257" s="220"/>
      <c r="AO257" s="220"/>
      <c r="AP257" s="220"/>
      <c r="AQ257" s="220"/>
    </row>
    <row r="258" spans="1:43" s="80" customFormat="1" ht="20.100000000000001" hidden="1" customHeight="1" outlineLevel="1">
      <c r="A258" s="271"/>
      <c r="B258" s="335" t="s">
        <v>916</v>
      </c>
      <c r="C258" s="26">
        <v>89985</v>
      </c>
      <c r="D258" s="79" t="s">
        <v>85</v>
      </c>
      <c r="E258" s="11" t="s">
        <v>691</v>
      </c>
      <c r="F258" s="79" t="s">
        <v>81</v>
      </c>
      <c r="G258" s="71">
        <v>10</v>
      </c>
      <c r="H258" s="71">
        <f t="shared" si="70"/>
        <v>39.89</v>
      </c>
      <c r="I258" s="88">
        <f t="shared" si="71"/>
        <v>50.94</v>
      </c>
      <c r="J258" s="277">
        <f t="shared" si="72"/>
        <v>509.4</v>
      </c>
      <c r="K258" s="305"/>
      <c r="L258" s="88">
        <v>45.07</v>
      </c>
      <c r="M258" s="88">
        <f t="shared" si="69"/>
        <v>39.89</v>
      </c>
      <c r="N258" s="27"/>
      <c r="O258" s="27"/>
      <c r="P258" s="27"/>
      <c r="Q258" s="27"/>
      <c r="R258" s="283"/>
      <c r="S258" s="220"/>
      <c r="T258" s="220"/>
      <c r="U258" s="220"/>
      <c r="V258" s="220"/>
      <c r="W258" s="220"/>
      <c r="X258" s="220"/>
      <c r="Y258" s="220"/>
      <c r="Z258" s="220"/>
      <c r="AA258" s="220"/>
      <c r="AB258" s="220"/>
      <c r="AC258" s="220"/>
      <c r="AD258" s="220"/>
      <c r="AE258" s="220"/>
      <c r="AF258" s="220"/>
      <c r="AG258" s="220"/>
      <c r="AH258" s="245"/>
      <c r="AI258" s="245"/>
      <c r="AJ258" s="245"/>
      <c r="AK258" s="245"/>
      <c r="AL258" s="245"/>
      <c r="AM258" s="220"/>
      <c r="AN258" s="220"/>
      <c r="AO258" s="220"/>
      <c r="AP258" s="220"/>
      <c r="AQ258" s="220"/>
    </row>
    <row r="259" spans="1:43" s="80" customFormat="1" ht="20.100000000000001" hidden="1" customHeight="1" outlineLevel="1">
      <c r="A259" s="271"/>
      <c r="B259" s="324"/>
      <c r="C259" s="84"/>
      <c r="D259" s="84"/>
      <c r="E259" s="84"/>
      <c r="F259" s="84"/>
      <c r="G259" s="84"/>
      <c r="H259" s="85" t="s">
        <v>223</v>
      </c>
      <c r="I259" s="99" t="e">
        <f>+J259/$J$10</f>
        <v>#DIV/0!</v>
      </c>
      <c r="J259" s="325">
        <f>SUM(J202:J258)</f>
        <v>16381.843699999996</v>
      </c>
      <c r="K259" s="305"/>
      <c r="L259" s="88"/>
      <c r="M259" s="88">
        <f t="shared" si="69"/>
        <v>0</v>
      </c>
      <c r="N259" s="27"/>
      <c r="O259" s="27"/>
      <c r="P259" s="27"/>
      <c r="Q259" s="27"/>
      <c r="R259" s="283"/>
      <c r="S259" s="220"/>
      <c r="T259" s="220"/>
      <c r="U259" s="220"/>
      <c r="V259" s="220"/>
      <c r="W259" s="220"/>
      <c r="X259" s="220"/>
      <c r="Y259" s="220"/>
      <c r="Z259" s="220"/>
      <c r="AA259" s="220"/>
      <c r="AB259" s="220"/>
      <c r="AC259" s="220"/>
      <c r="AD259" s="220"/>
      <c r="AE259" s="220"/>
      <c r="AF259" s="220"/>
      <c r="AG259" s="220"/>
      <c r="AH259" s="245"/>
      <c r="AI259" s="245"/>
      <c r="AJ259" s="245"/>
      <c r="AK259" s="245"/>
      <c r="AL259" s="245"/>
      <c r="AM259" s="220"/>
      <c r="AN259" s="220"/>
      <c r="AO259" s="220"/>
      <c r="AP259" s="220"/>
      <c r="AQ259" s="220"/>
    </row>
    <row r="260" spans="1:43" s="80" customFormat="1" ht="20.100000000000001" hidden="1" customHeight="1">
      <c r="A260" s="271"/>
      <c r="B260" s="271"/>
      <c r="C260" s="230"/>
      <c r="D260" s="230"/>
      <c r="E260" s="24"/>
      <c r="F260" s="230"/>
      <c r="G260" s="48"/>
      <c r="H260" s="47"/>
      <c r="I260" s="5"/>
      <c r="J260" s="326"/>
      <c r="K260" s="305"/>
      <c r="L260" s="88"/>
      <c r="M260" s="88">
        <f t="shared" si="69"/>
        <v>0</v>
      </c>
      <c r="N260" s="27"/>
      <c r="O260" s="27"/>
      <c r="P260" s="27"/>
      <c r="Q260" s="27"/>
      <c r="R260" s="283"/>
      <c r="S260" s="220"/>
      <c r="T260" s="220"/>
      <c r="U260" s="220"/>
      <c r="V260" s="220"/>
      <c r="W260" s="220"/>
      <c r="X260" s="220"/>
      <c r="Y260" s="220"/>
      <c r="Z260" s="220"/>
      <c r="AA260" s="220"/>
      <c r="AB260" s="220"/>
      <c r="AC260" s="220"/>
      <c r="AD260" s="220"/>
      <c r="AE260" s="220"/>
      <c r="AF260" s="220"/>
      <c r="AG260" s="220"/>
      <c r="AH260" s="245"/>
      <c r="AI260" s="245"/>
      <c r="AJ260" s="245"/>
      <c r="AK260" s="245"/>
      <c r="AL260" s="245"/>
      <c r="AM260" s="220"/>
      <c r="AN260" s="220"/>
      <c r="AO260" s="220"/>
      <c r="AP260" s="220"/>
      <c r="AQ260" s="220"/>
    </row>
    <row r="261" spans="1:43" s="80" customFormat="1" ht="20.100000000000001" hidden="1" customHeight="1">
      <c r="A261" s="271"/>
      <c r="B261" s="338">
        <v>13</v>
      </c>
      <c r="C261" s="40"/>
      <c r="D261" s="40"/>
      <c r="E261" s="35" t="s">
        <v>18</v>
      </c>
      <c r="F261" s="36"/>
      <c r="G261" s="61"/>
      <c r="H261" s="61"/>
      <c r="I261" s="37"/>
      <c r="J261" s="322">
        <f>J270</f>
        <v>7590.1751999999997</v>
      </c>
      <c r="K261" s="306"/>
      <c r="L261" s="184"/>
      <c r="M261" s="184">
        <f t="shared" si="69"/>
        <v>0</v>
      </c>
      <c r="N261" s="36"/>
      <c r="O261" s="36"/>
      <c r="P261" s="36"/>
      <c r="Q261" s="36"/>
      <c r="R261" s="280"/>
      <c r="S261" s="218"/>
      <c r="T261" s="218"/>
      <c r="U261" s="218"/>
      <c r="V261" s="218"/>
      <c r="W261" s="218"/>
      <c r="X261" s="218"/>
      <c r="Y261" s="218"/>
      <c r="Z261" s="218"/>
      <c r="AA261" s="218"/>
      <c r="AB261" s="218"/>
      <c r="AC261" s="218"/>
      <c r="AD261" s="218"/>
      <c r="AE261" s="218"/>
      <c r="AF261" s="218"/>
      <c r="AG261" s="218"/>
      <c r="AH261" s="223"/>
      <c r="AI261" s="223"/>
      <c r="AJ261" s="223"/>
      <c r="AK261" s="223"/>
      <c r="AL261" s="223"/>
      <c r="AM261" s="218"/>
      <c r="AN261" s="218"/>
      <c r="AO261" s="218"/>
      <c r="AP261" s="218"/>
      <c r="AQ261" s="218"/>
    </row>
    <row r="262" spans="1:43" s="80" customFormat="1" ht="20.100000000000001" hidden="1" customHeight="1" outlineLevel="1">
      <c r="A262" s="271"/>
      <c r="B262" s="339"/>
      <c r="C262" s="211"/>
      <c r="D262" s="211"/>
      <c r="E262" s="212" t="s">
        <v>49</v>
      </c>
      <c r="F262" s="207"/>
      <c r="G262" s="213"/>
      <c r="H262" s="205"/>
      <c r="I262" s="206"/>
      <c r="J262" s="333"/>
      <c r="K262" s="309"/>
      <c r="L262" s="206"/>
      <c r="M262" s="206">
        <f t="shared" si="69"/>
        <v>0</v>
      </c>
      <c r="N262" s="207"/>
      <c r="O262" s="207"/>
      <c r="P262" s="207"/>
      <c r="Q262" s="207"/>
      <c r="R262" s="284"/>
      <c r="S262" s="221"/>
      <c r="T262" s="221"/>
      <c r="U262" s="221"/>
      <c r="V262" s="221"/>
      <c r="W262" s="221"/>
      <c r="X262" s="221"/>
      <c r="Y262" s="221"/>
      <c r="Z262" s="221"/>
      <c r="AA262" s="221"/>
      <c r="AB262" s="221"/>
      <c r="AC262" s="221"/>
      <c r="AD262" s="221"/>
      <c r="AE262" s="221"/>
      <c r="AF262" s="221"/>
      <c r="AG262" s="221"/>
      <c r="AH262" s="225"/>
      <c r="AI262" s="225"/>
      <c r="AJ262" s="225"/>
      <c r="AK262" s="225"/>
      <c r="AL262" s="225"/>
      <c r="AM262" s="221"/>
      <c r="AN262" s="221"/>
      <c r="AO262" s="221"/>
      <c r="AP262" s="221"/>
      <c r="AQ262" s="221"/>
    </row>
    <row r="263" spans="1:43" s="80" customFormat="1" ht="20.100000000000001" hidden="1" customHeight="1" outlineLevel="1">
      <c r="A263" s="271"/>
      <c r="B263" s="336" t="s">
        <v>30</v>
      </c>
      <c r="C263" s="209">
        <v>89848</v>
      </c>
      <c r="D263" s="209" t="s">
        <v>85</v>
      </c>
      <c r="E263" s="210" t="s">
        <v>898</v>
      </c>
      <c r="F263" s="209" t="s">
        <v>98</v>
      </c>
      <c r="G263" s="205">
        <v>237.72</v>
      </c>
      <c r="H263" s="205">
        <f t="shared" ref="H263:H266" si="73">+M263</f>
        <v>16.18</v>
      </c>
      <c r="I263" s="206">
        <f>ROUND((H263*$M$13)+H263,2)</f>
        <v>20.66</v>
      </c>
      <c r="J263" s="333">
        <f t="shared" ref="J263:J266" si="74">+I263*G263</f>
        <v>4911.2951999999996</v>
      </c>
      <c r="K263" s="309"/>
      <c r="L263" s="206">
        <v>18.28</v>
      </c>
      <c r="M263" s="206">
        <f t="shared" si="69"/>
        <v>16.18</v>
      </c>
      <c r="N263" s="207"/>
      <c r="O263" s="207"/>
      <c r="P263" s="207"/>
      <c r="Q263" s="207"/>
      <c r="R263" s="284"/>
      <c r="S263" s="221"/>
      <c r="T263" s="221"/>
      <c r="U263" s="221"/>
      <c r="V263" s="221"/>
      <c r="W263" s="221"/>
      <c r="X263" s="221"/>
      <c r="Y263" s="221"/>
      <c r="Z263" s="221"/>
      <c r="AA263" s="221"/>
      <c r="AB263" s="221"/>
      <c r="AC263" s="221"/>
      <c r="AD263" s="221"/>
      <c r="AE263" s="221"/>
      <c r="AF263" s="221"/>
      <c r="AG263" s="247"/>
      <c r="AH263" s="225"/>
      <c r="AI263" s="225"/>
      <c r="AJ263" s="225"/>
      <c r="AK263" s="225"/>
      <c r="AL263" s="225"/>
      <c r="AM263" s="221"/>
      <c r="AN263" s="221"/>
      <c r="AO263" s="221"/>
      <c r="AP263" s="221"/>
      <c r="AQ263" s="221"/>
    </row>
    <row r="264" spans="1:43" s="80" customFormat="1" ht="20.100000000000001" hidden="1" customHeight="1" outlineLevel="1">
      <c r="A264" s="271"/>
      <c r="B264" s="336" t="s">
        <v>10</v>
      </c>
      <c r="C264" s="209">
        <v>89746</v>
      </c>
      <c r="D264" s="209" t="s">
        <v>85</v>
      </c>
      <c r="E264" s="210" t="s">
        <v>896</v>
      </c>
      <c r="F264" s="209" t="s">
        <v>81</v>
      </c>
      <c r="G264" s="205">
        <v>14</v>
      </c>
      <c r="H264" s="205">
        <f t="shared" si="73"/>
        <v>11.16</v>
      </c>
      <c r="I264" s="206">
        <f>ROUND((H264*$M$13)+H264,2)</f>
        <v>14.25</v>
      </c>
      <c r="J264" s="333">
        <f t="shared" si="74"/>
        <v>199.5</v>
      </c>
      <c r="K264" s="309"/>
      <c r="L264" s="206">
        <v>12.61</v>
      </c>
      <c r="M264" s="206">
        <f t="shared" si="69"/>
        <v>11.16</v>
      </c>
      <c r="N264" s="207"/>
      <c r="O264" s="207"/>
      <c r="P264" s="207"/>
      <c r="Q264" s="207"/>
      <c r="R264" s="284"/>
      <c r="S264" s="221"/>
      <c r="T264" s="221"/>
      <c r="U264" s="221"/>
      <c r="V264" s="221"/>
      <c r="W264" s="221"/>
      <c r="X264" s="221"/>
      <c r="Y264" s="221"/>
      <c r="Z264" s="221"/>
      <c r="AA264" s="221"/>
      <c r="AB264" s="221"/>
      <c r="AC264" s="221"/>
      <c r="AD264" s="221"/>
      <c r="AE264" s="221"/>
      <c r="AF264" s="221"/>
      <c r="AG264" s="247"/>
      <c r="AH264" s="225"/>
      <c r="AI264" s="225"/>
      <c r="AJ264" s="225"/>
      <c r="AK264" s="225"/>
      <c r="AL264" s="225"/>
      <c r="AM264" s="221"/>
      <c r="AN264" s="221"/>
      <c r="AO264" s="221"/>
      <c r="AP264" s="221"/>
      <c r="AQ264" s="221"/>
    </row>
    <row r="265" spans="1:43" s="80" customFormat="1" ht="20.100000000000001" hidden="1" customHeight="1" outlineLevel="1">
      <c r="A265" s="271"/>
      <c r="B265" s="336" t="s">
        <v>33</v>
      </c>
      <c r="C265" s="209">
        <v>89744</v>
      </c>
      <c r="D265" s="209" t="s">
        <v>85</v>
      </c>
      <c r="E265" s="210" t="s">
        <v>897</v>
      </c>
      <c r="F265" s="209" t="s">
        <v>81</v>
      </c>
      <c r="G265" s="205">
        <v>36</v>
      </c>
      <c r="H265" s="205">
        <f t="shared" si="73"/>
        <v>11.44</v>
      </c>
      <c r="I265" s="206">
        <f>ROUND((H265*$M$13)+H265,2)</f>
        <v>14.61</v>
      </c>
      <c r="J265" s="333">
        <f t="shared" si="74"/>
        <v>525.96</v>
      </c>
      <c r="K265" s="309"/>
      <c r="L265" s="206">
        <v>12.93</v>
      </c>
      <c r="M265" s="206">
        <f t="shared" si="69"/>
        <v>11.44</v>
      </c>
      <c r="N265" s="207"/>
      <c r="O265" s="207"/>
      <c r="P265" s="207"/>
      <c r="Q265" s="207"/>
      <c r="R265" s="284"/>
      <c r="S265" s="221"/>
      <c r="T265" s="221"/>
      <c r="U265" s="221"/>
      <c r="V265" s="221"/>
      <c r="W265" s="221"/>
      <c r="X265" s="221"/>
      <c r="Y265" s="221"/>
      <c r="Z265" s="221"/>
      <c r="AA265" s="221"/>
      <c r="AB265" s="221"/>
      <c r="AC265" s="221"/>
      <c r="AD265" s="221"/>
      <c r="AE265" s="221"/>
      <c r="AF265" s="221"/>
      <c r="AG265" s="247"/>
      <c r="AH265" s="225"/>
      <c r="AI265" s="225"/>
      <c r="AJ265" s="225"/>
      <c r="AK265" s="225"/>
      <c r="AL265" s="225"/>
      <c r="AM265" s="221"/>
      <c r="AN265" s="221"/>
      <c r="AO265" s="221"/>
      <c r="AP265" s="221"/>
      <c r="AQ265" s="221"/>
    </row>
    <row r="266" spans="1:43" s="80" customFormat="1" ht="20.100000000000001" hidden="1" customHeight="1" outlineLevel="1">
      <c r="A266" s="271"/>
      <c r="B266" s="336" t="s">
        <v>37</v>
      </c>
      <c r="C266" s="209">
        <v>89693</v>
      </c>
      <c r="D266" s="209" t="s">
        <v>85</v>
      </c>
      <c r="E266" s="210" t="s">
        <v>971</v>
      </c>
      <c r="F266" s="209" t="s">
        <v>81</v>
      </c>
      <c r="G266" s="205">
        <v>1</v>
      </c>
      <c r="H266" s="205">
        <f t="shared" si="73"/>
        <v>28.38</v>
      </c>
      <c r="I266" s="206">
        <f>ROUND((H266*$M$13)+H266,2)</f>
        <v>36.24</v>
      </c>
      <c r="J266" s="333">
        <f t="shared" si="74"/>
        <v>36.24</v>
      </c>
      <c r="K266" s="309"/>
      <c r="L266" s="206">
        <v>32.07</v>
      </c>
      <c r="M266" s="206">
        <f t="shared" si="69"/>
        <v>28.38</v>
      </c>
      <c r="N266" s="207"/>
      <c r="O266" s="207"/>
      <c r="P266" s="207"/>
      <c r="Q266" s="207"/>
      <c r="R266" s="284"/>
      <c r="S266" s="221"/>
      <c r="T266" s="221"/>
      <c r="U266" s="221"/>
      <c r="V266" s="221"/>
      <c r="W266" s="221"/>
      <c r="X266" s="221"/>
      <c r="Y266" s="221"/>
      <c r="Z266" s="221"/>
      <c r="AA266" s="221"/>
      <c r="AB266" s="221"/>
      <c r="AC266" s="221"/>
      <c r="AD266" s="221"/>
      <c r="AE266" s="221"/>
      <c r="AF266" s="221"/>
      <c r="AG266" s="247"/>
      <c r="AH266" s="225"/>
      <c r="AI266" s="225"/>
      <c r="AJ266" s="225"/>
      <c r="AK266" s="225"/>
      <c r="AL266" s="225"/>
      <c r="AM266" s="221"/>
      <c r="AN266" s="221"/>
      <c r="AO266" s="221"/>
      <c r="AP266" s="221"/>
      <c r="AQ266" s="221"/>
    </row>
    <row r="267" spans="1:43" s="80" customFormat="1" ht="20.100000000000001" hidden="1" customHeight="1" outlineLevel="1">
      <c r="A267" s="271"/>
      <c r="B267" s="318"/>
      <c r="C267" s="9"/>
      <c r="D267" s="9"/>
      <c r="E267" s="10" t="s">
        <v>19</v>
      </c>
      <c r="F267" s="11"/>
      <c r="G267" s="71">
        <v>0</v>
      </c>
      <c r="H267" s="71"/>
      <c r="I267" s="88"/>
      <c r="J267" s="277"/>
      <c r="K267" s="305"/>
      <c r="L267" s="88"/>
      <c r="M267" s="88">
        <f t="shared" si="69"/>
        <v>0</v>
      </c>
      <c r="N267" s="27"/>
      <c r="O267" s="27"/>
      <c r="P267" s="27"/>
      <c r="Q267" s="27"/>
      <c r="R267" s="283"/>
      <c r="S267" s="220"/>
      <c r="T267" s="220"/>
      <c r="U267" s="220"/>
      <c r="V267" s="220"/>
      <c r="W267" s="220"/>
      <c r="X267" s="220"/>
      <c r="Y267" s="220"/>
      <c r="Z267" s="220"/>
      <c r="AA267" s="220"/>
      <c r="AB267" s="220"/>
      <c r="AC267" s="220"/>
      <c r="AD267" s="220"/>
      <c r="AE267" s="220"/>
      <c r="AF267" s="220"/>
      <c r="AG267" s="220"/>
      <c r="AH267" s="245"/>
      <c r="AI267" s="245"/>
      <c r="AJ267" s="245"/>
      <c r="AK267" s="245"/>
      <c r="AL267" s="245"/>
      <c r="AM267" s="220"/>
      <c r="AN267" s="220"/>
      <c r="AO267" s="220"/>
      <c r="AP267" s="220"/>
      <c r="AQ267" s="220"/>
    </row>
    <row r="268" spans="1:43" s="80" customFormat="1" ht="20.100000000000001" hidden="1" customHeight="1" outlineLevel="1">
      <c r="A268" s="271"/>
      <c r="B268" s="323" t="s">
        <v>41</v>
      </c>
      <c r="C268" s="79"/>
      <c r="D268" s="79" t="s">
        <v>2</v>
      </c>
      <c r="E268" s="13" t="s">
        <v>900</v>
      </c>
      <c r="F268" s="79" t="s">
        <v>81</v>
      </c>
      <c r="G268" s="71">
        <v>12</v>
      </c>
      <c r="H268" s="71">
        <f t="shared" ref="H268:H269" si="75">+M268</f>
        <v>33.35</v>
      </c>
      <c r="I268" s="88">
        <f>ROUND((H268*$M$13)+H268,2)</f>
        <v>42.59</v>
      </c>
      <c r="J268" s="277">
        <f t="shared" ref="J268:J269" si="76">+I268*G268</f>
        <v>511.08000000000004</v>
      </c>
      <c r="K268" s="305"/>
      <c r="L268" s="88">
        <v>37.68</v>
      </c>
      <c r="M268" s="88">
        <f t="shared" si="69"/>
        <v>33.35</v>
      </c>
      <c r="N268" s="27"/>
      <c r="O268" s="27"/>
      <c r="P268" s="27"/>
      <c r="Q268" s="27"/>
      <c r="R268" s="283"/>
      <c r="S268" s="220"/>
      <c r="T268" s="220"/>
      <c r="U268" s="220"/>
      <c r="V268" s="220"/>
      <c r="W268" s="220"/>
      <c r="X268" s="220"/>
      <c r="Y268" s="220"/>
      <c r="Z268" s="220"/>
      <c r="AA268" s="220"/>
      <c r="AB268" s="220"/>
      <c r="AC268" s="220"/>
      <c r="AD268" s="220"/>
      <c r="AE268" s="220"/>
      <c r="AF268" s="220"/>
      <c r="AG268" s="220"/>
      <c r="AH268" s="245"/>
      <c r="AI268" s="245"/>
      <c r="AJ268" s="245"/>
      <c r="AK268" s="245"/>
      <c r="AL268" s="245"/>
      <c r="AM268" s="220"/>
      <c r="AN268" s="220"/>
      <c r="AO268" s="220"/>
      <c r="AP268" s="220"/>
      <c r="AQ268" s="220"/>
    </row>
    <row r="269" spans="1:43" s="80" customFormat="1" ht="20.100000000000001" hidden="1" customHeight="1" outlineLevel="1">
      <c r="A269" s="271"/>
      <c r="B269" s="323" t="s">
        <v>899</v>
      </c>
      <c r="C269" s="79">
        <v>72286</v>
      </c>
      <c r="D269" s="79" t="s">
        <v>85</v>
      </c>
      <c r="E269" s="13" t="s">
        <v>895</v>
      </c>
      <c r="F269" s="79" t="s">
        <v>81</v>
      </c>
      <c r="G269" s="71">
        <v>10</v>
      </c>
      <c r="H269" s="71">
        <f t="shared" si="75"/>
        <v>110.11</v>
      </c>
      <c r="I269" s="88">
        <f>ROUND((H269*$M$13)+H269,2)</f>
        <v>140.61000000000001</v>
      </c>
      <c r="J269" s="277">
        <f t="shared" si="76"/>
        <v>1406.1000000000001</v>
      </c>
      <c r="K269" s="305"/>
      <c r="L269" s="88">
        <v>124.42</v>
      </c>
      <c r="M269" s="88">
        <f t="shared" si="69"/>
        <v>110.11</v>
      </c>
      <c r="N269" s="27"/>
      <c r="O269" s="27"/>
      <c r="P269" s="27"/>
      <c r="Q269" s="27"/>
      <c r="R269" s="283"/>
      <c r="S269" s="220"/>
      <c r="T269" s="220"/>
      <c r="U269" s="220"/>
      <c r="V269" s="220"/>
      <c r="W269" s="220"/>
      <c r="X269" s="220"/>
      <c r="Y269" s="220"/>
      <c r="Z269" s="220"/>
      <c r="AA269" s="220"/>
      <c r="AB269" s="220"/>
      <c r="AC269" s="220"/>
      <c r="AD269" s="220"/>
      <c r="AE269" s="220"/>
      <c r="AF269" s="220"/>
      <c r="AG269" s="220"/>
      <c r="AH269" s="245"/>
      <c r="AI269" s="245"/>
      <c r="AJ269" s="245"/>
      <c r="AK269" s="245"/>
      <c r="AL269" s="245"/>
      <c r="AM269" s="220"/>
      <c r="AN269" s="220"/>
      <c r="AO269" s="220"/>
      <c r="AP269" s="220"/>
      <c r="AQ269" s="220"/>
    </row>
    <row r="270" spans="1:43" s="80" customFormat="1" ht="20.100000000000001" hidden="1" customHeight="1" outlineLevel="1">
      <c r="A270" s="271"/>
      <c r="B270" s="324"/>
      <c r="C270" s="84"/>
      <c r="D270" s="84"/>
      <c r="E270" s="84"/>
      <c r="F270" s="84"/>
      <c r="G270" s="84"/>
      <c r="H270" s="85" t="s">
        <v>223</v>
      </c>
      <c r="I270" s="99" t="e">
        <f>+J270/$J$10</f>
        <v>#DIV/0!</v>
      </c>
      <c r="J270" s="325">
        <f>SUM(J262:J269)</f>
        <v>7590.1751999999997</v>
      </c>
      <c r="K270" s="305"/>
      <c r="L270" s="88"/>
      <c r="M270" s="88">
        <f t="shared" si="69"/>
        <v>0</v>
      </c>
      <c r="N270" s="27"/>
      <c r="O270" s="27"/>
      <c r="P270" s="27"/>
      <c r="Q270" s="27"/>
      <c r="R270" s="283"/>
      <c r="S270" s="220"/>
      <c r="T270" s="220"/>
      <c r="U270" s="220"/>
      <c r="V270" s="220"/>
      <c r="W270" s="220"/>
      <c r="X270" s="220"/>
      <c r="Y270" s="220"/>
      <c r="Z270" s="220"/>
      <c r="AA270" s="220"/>
      <c r="AB270" s="220"/>
      <c r="AC270" s="220"/>
      <c r="AD270" s="220"/>
      <c r="AE270" s="220"/>
      <c r="AF270" s="220"/>
      <c r="AG270" s="220"/>
      <c r="AH270" s="245"/>
      <c r="AI270" s="245"/>
      <c r="AJ270" s="245"/>
      <c r="AK270" s="245"/>
      <c r="AL270" s="245"/>
      <c r="AM270" s="220"/>
      <c r="AN270" s="220"/>
      <c r="AO270" s="220"/>
      <c r="AP270" s="220"/>
      <c r="AQ270" s="220"/>
    </row>
    <row r="271" spans="1:43" s="80" customFormat="1" ht="20.100000000000001" hidden="1" customHeight="1">
      <c r="A271" s="271"/>
      <c r="B271" s="271"/>
      <c r="C271" s="230"/>
      <c r="D271" s="230"/>
      <c r="E271" s="24"/>
      <c r="F271" s="230"/>
      <c r="G271" s="48"/>
      <c r="H271" s="47"/>
      <c r="I271" s="5"/>
      <c r="J271" s="326"/>
      <c r="K271" s="305"/>
      <c r="L271" s="88"/>
      <c r="M271" s="88">
        <f t="shared" si="69"/>
        <v>0</v>
      </c>
      <c r="N271" s="27"/>
      <c r="O271" s="27"/>
      <c r="P271" s="27"/>
      <c r="Q271" s="27"/>
      <c r="R271" s="283"/>
      <c r="S271" s="220"/>
      <c r="T271" s="220"/>
      <c r="U271" s="220"/>
      <c r="V271" s="220"/>
      <c r="W271" s="220"/>
      <c r="X271" s="220"/>
      <c r="Y271" s="220"/>
      <c r="Z271" s="220"/>
      <c r="AA271" s="220"/>
      <c r="AB271" s="220"/>
      <c r="AC271" s="220"/>
      <c r="AD271" s="220"/>
      <c r="AE271" s="220"/>
      <c r="AF271" s="220"/>
      <c r="AG271" s="220"/>
      <c r="AH271" s="245"/>
      <c r="AI271" s="245"/>
      <c r="AJ271" s="245"/>
      <c r="AK271" s="245"/>
      <c r="AL271" s="245"/>
      <c r="AM271" s="220"/>
      <c r="AN271" s="220"/>
      <c r="AO271" s="220"/>
      <c r="AP271" s="220"/>
      <c r="AQ271" s="220"/>
    </row>
    <row r="272" spans="1:43" s="80" customFormat="1" ht="20.100000000000001" hidden="1" customHeight="1">
      <c r="A272" s="271"/>
      <c r="B272" s="321">
        <v>14</v>
      </c>
      <c r="C272" s="41"/>
      <c r="D272" s="41"/>
      <c r="E272" s="18" t="s">
        <v>50</v>
      </c>
      <c r="F272" s="18"/>
      <c r="G272" s="52"/>
      <c r="H272" s="52"/>
      <c r="I272" s="18"/>
      <c r="J272" s="322">
        <f>J304</f>
        <v>23367.089099999997</v>
      </c>
      <c r="K272" s="306"/>
      <c r="L272" s="184"/>
      <c r="M272" s="184">
        <f t="shared" si="69"/>
        <v>0</v>
      </c>
      <c r="N272" s="36"/>
      <c r="O272" s="36"/>
      <c r="P272" s="36"/>
      <c r="Q272" s="36"/>
      <c r="R272" s="280"/>
      <c r="S272" s="218"/>
      <c r="T272" s="218"/>
      <c r="U272" s="218"/>
      <c r="V272" s="218"/>
      <c r="W272" s="218"/>
      <c r="X272" s="218"/>
      <c r="Y272" s="218"/>
      <c r="Z272" s="218"/>
      <c r="AA272" s="218"/>
      <c r="AB272" s="218"/>
      <c r="AC272" s="218"/>
      <c r="AD272" s="218"/>
      <c r="AE272" s="218"/>
      <c r="AF272" s="218"/>
      <c r="AG272" s="218"/>
      <c r="AH272" s="223"/>
      <c r="AI272" s="223"/>
      <c r="AJ272" s="223"/>
      <c r="AK272" s="223"/>
      <c r="AL272" s="223"/>
      <c r="AM272" s="218"/>
      <c r="AN272" s="218"/>
      <c r="AO272" s="218"/>
      <c r="AP272" s="218"/>
      <c r="AQ272" s="218"/>
    </row>
    <row r="273" spans="1:43" s="80" customFormat="1" ht="20.100000000000001" hidden="1" customHeight="1" outlineLevel="1">
      <c r="A273" s="271"/>
      <c r="B273" s="335" t="s">
        <v>15</v>
      </c>
      <c r="C273" s="26">
        <v>89711</v>
      </c>
      <c r="D273" s="26" t="s">
        <v>85</v>
      </c>
      <c r="E273" s="25" t="s">
        <v>711</v>
      </c>
      <c r="F273" s="26" t="s">
        <v>98</v>
      </c>
      <c r="G273" s="226">
        <v>83.23</v>
      </c>
      <c r="H273" s="226">
        <f t="shared" ref="H273:H303" si="77">+M273</f>
        <v>10.84</v>
      </c>
      <c r="I273" s="227">
        <f t="shared" ref="I273:I303" si="78">ROUND((H273*$M$13)+H273,2)</f>
        <v>13.84</v>
      </c>
      <c r="J273" s="337">
        <f t="shared" ref="J273:J303" si="79">+I273*G273</f>
        <v>1151.9032</v>
      </c>
      <c r="K273" s="310"/>
      <c r="L273" s="227">
        <v>12.25</v>
      </c>
      <c r="M273" s="227">
        <f t="shared" si="69"/>
        <v>10.84</v>
      </c>
      <c r="N273" s="27"/>
      <c r="O273" s="27"/>
      <c r="P273" s="27"/>
      <c r="Q273" s="27"/>
      <c r="R273" s="283"/>
      <c r="S273" s="220"/>
      <c r="T273" s="220"/>
      <c r="U273" s="220"/>
      <c r="V273" s="220"/>
      <c r="W273" s="220"/>
      <c r="X273" s="220"/>
      <c r="Y273" s="220"/>
      <c r="Z273" s="220"/>
      <c r="AA273" s="220"/>
      <c r="AB273" s="220"/>
      <c r="AC273" s="220"/>
      <c r="AD273" s="220"/>
      <c r="AE273" s="220"/>
      <c r="AF273" s="220"/>
      <c r="AG273" s="220"/>
      <c r="AH273" s="245"/>
      <c r="AI273" s="245"/>
      <c r="AJ273" s="245"/>
      <c r="AK273" s="245"/>
      <c r="AL273" s="245"/>
      <c r="AM273" s="220"/>
      <c r="AN273" s="220"/>
      <c r="AO273" s="220"/>
      <c r="AP273" s="220"/>
      <c r="AQ273" s="220"/>
    </row>
    <row r="274" spans="1:43" s="80" customFormat="1" ht="20.100000000000001" hidden="1" customHeight="1" outlineLevel="1">
      <c r="A274" s="271"/>
      <c r="B274" s="335" t="s">
        <v>17</v>
      </c>
      <c r="C274" s="26">
        <v>89712</v>
      </c>
      <c r="D274" s="26" t="s">
        <v>85</v>
      </c>
      <c r="E274" s="25" t="s">
        <v>712</v>
      </c>
      <c r="F274" s="26" t="s">
        <v>98</v>
      </c>
      <c r="G274" s="226">
        <v>185.94</v>
      </c>
      <c r="H274" s="226">
        <f t="shared" si="77"/>
        <v>15.91</v>
      </c>
      <c r="I274" s="227">
        <f t="shared" si="78"/>
        <v>20.32</v>
      </c>
      <c r="J274" s="337">
        <f t="shared" si="79"/>
        <v>3778.3008</v>
      </c>
      <c r="K274" s="310"/>
      <c r="L274" s="227">
        <v>17.98</v>
      </c>
      <c r="M274" s="227">
        <f t="shared" si="69"/>
        <v>15.91</v>
      </c>
      <c r="N274" s="27"/>
      <c r="O274" s="27"/>
      <c r="P274" s="27"/>
      <c r="Q274" s="27"/>
      <c r="R274" s="283"/>
      <c r="S274" s="220"/>
      <c r="T274" s="220"/>
      <c r="U274" s="220"/>
      <c r="V274" s="220"/>
      <c r="W274" s="220"/>
      <c r="X274" s="220"/>
      <c r="Y274" s="220"/>
      <c r="Z274" s="220"/>
      <c r="AA274" s="220"/>
      <c r="AB274" s="220"/>
      <c r="AC274" s="220"/>
      <c r="AD274" s="220"/>
      <c r="AE274" s="220"/>
      <c r="AF274" s="220"/>
      <c r="AG274" s="220"/>
      <c r="AH274" s="245"/>
      <c r="AI274" s="245"/>
      <c r="AJ274" s="245"/>
      <c r="AK274" s="245"/>
      <c r="AL274" s="245"/>
      <c r="AM274" s="220"/>
      <c r="AN274" s="220"/>
      <c r="AO274" s="220"/>
      <c r="AP274" s="220"/>
      <c r="AQ274" s="220"/>
    </row>
    <row r="275" spans="1:43" ht="20.100000000000001" hidden="1" customHeight="1" outlineLevel="1">
      <c r="A275" s="271"/>
      <c r="B275" s="335" t="s">
        <v>706</v>
      </c>
      <c r="C275" s="26">
        <v>89511</v>
      </c>
      <c r="D275" s="26" t="s">
        <v>85</v>
      </c>
      <c r="E275" s="25" t="s">
        <v>713</v>
      </c>
      <c r="F275" s="26" t="s">
        <v>98</v>
      </c>
      <c r="G275" s="226">
        <v>38.049999999999997</v>
      </c>
      <c r="H275" s="226">
        <f t="shared" si="77"/>
        <v>19.97</v>
      </c>
      <c r="I275" s="227">
        <f t="shared" si="78"/>
        <v>25.5</v>
      </c>
      <c r="J275" s="337">
        <f t="shared" si="79"/>
        <v>970.27499999999998</v>
      </c>
      <c r="K275" s="310"/>
      <c r="L275" s="227">
        <v>22.56</v>
      </c>
      <c r="M275" s="227">
        <f t="shared" si="69"/>
        <v>19.97</v>
      </c>
      <c r="N275" s="27"/>
      <c r="O275" s="27"/>
      <c r="P275" s="27"/>
      <c r="Q275" s="27"/>
      <c r="R275" s="283"/>
      <c r="S275" s="220"/>
      <c r="T275" s="220"/>
      <c r="U275" s="220"/>
      <c r="V275" s="220"/>
      <c r="W275" s="220"/>
      <c r="X275" s="220"/>
      <c r="Y275" s="220"/>
      <c r="Z275" s="220"/>
      <c r="AA275" s="220"/>
      <c r="AB275" s="220"/>
      <c r="AC275" s="220"/>
      <c r="AD275" s="220"/>
      <c r="AE275" s="220"/>
      <c r="AF275" s="220"/>
      <c r="AG275" s="220"/>
      <c r="AH275" s="245"/>
      <c r="AI275" s="245"/>
      <c r="AJ275" s="245"/>
      <c r="AK275" s="245"/>
      <c r="AL275" s="245"/>
      <c r="AM275" s="220"/>
      <c r="AN275" s="220"/>
      <c r="AO275" s="220"/>
      <c r="AP275" s="5"/>
      <c r="AQ275" s="5"/>
    </row>
    <row r="276" spans="1:43" ht="20.100000000000001" hidden="1" customHeight="1" outlineLevel="1">
      <c r="A276" s="271"/>
      <c r="B276" s="335" t="s">
        <v>708</v>
      </c>
      <c r="C276" s="26">
        <v>89714</v>
      </c>
      <c r="D276" s="26" t="s">
        <v>85</v>
      </c>
      <c r="E276" s="25" t="s">
        <v>710</v>
      </c>
      <c r="F276" s="26" t="s">
        <v>98</v>
      </c>
      <c r="G276" s="226">
        <v>143.52000000000001</v>
      </c>
      <c r="H276" s="226">
        <f t="shared" si="77"/>
        <v>30</v>
      </c>
      <c r="I276" s="227">
        <f t="shared" si="78"/>
        <v>38.31</v>
      </c>
      <c r="J276" s="337">
        <f t="shared" si="79"/>
        <v>5498.2512000000006</v>
      </c>
      <c r="K276" s="310"/>
      <c r="L276" s="227">
        <v>33.9</v>
      </c>
      <c r="M276" s="227">
        <f t="shared" si="69"/>
        <v>30</v>
      </c>
      <c r="N276" s="27"/>
      <c r="O276" s="27"/>
      <c r="P276" s="27"/>
      <c r="Q276" s="27"/>
      <c r="R276" s="283"/>
      <c r="S276" s="220"/>
      <c r="T276" s="220"/>
      <c r="U276" s="220"/>
      <c r="V276" s="220"/>
      <c r="W276" s="220"/>
      <c r="X276" s="220"/>
      <c r="Y276" s="220"/>
      <c r="Z276" s="220"/>
      <c r="AA276" s="220"/>
      <c r="AB276" s="220"/>
      <c r="AC276" s="220"/>
      <c r="AD276" s="220"/>
      <c r="AE276" s="220"/>
      <c r="AF276" s="220"/>
      <c r="AG276" s="220"/>
      <c r="AH276" s="245"/>
      <c r="AI276" s="245"/>
      <c r="AJ276" s="245"/>
      <c r="AK276" s="245"/>
      <c r="AL276" s="245"/>
      <c r="AM276" s="220"/>
      <c r="AN276" s="220"/>
      <c r="AO276" s="220"/>
      <c r="AP276" s="5"/>
      <c r="AQ276" s="5"/>
    </row>
    <row r="277" spans="1:43" s="80" customFormat="1" ht="20.100000000000001" hidden="1" customHeight="1" outlineLevel="1">
      <c r="A277" s="271"/>
      <c r="B277" s="335" t="s">
        <v>257</v>
      </c>
      <c r="C277" s="26">
        <v>89849</v>
      </c>
      <c r="D277" s="26" t="s">
        <v>85</v>
      </c>
      <c r="E277" s="25" t="s">
        <v>714</v>
      </c>
      <c r="F277" s="26" t="s">
        <v>98</v>
      </c>
      <c r="G277" s="226">
        <v>2.77</v>
      </c>
      <c r="H277" s="226">
        <f t="shared" si="77"/>
        <v>30.99</v>
      </c>
      <c r="I277" s="227">
        <f t="shared" si="78"/>
        <v>39.57</v>
      </c>
      <c r="J277" s="337">
        <f t="shared" si="79"/>
        <v>109.60890000000001</v>
      </c>
      <c r="K277" s="310"/>
      <c r="L277" s="227">
        <v>35.020000000000003</v>
      </c>
      <c r="M277" s="227">
        <f t="shared" si="69"/>
        <v>30.99</v>
      </c>
      <c r="N277" s="27"/>
      <c r="O277" s="27"/>
      <c r="P277" s="27"/>
      <c r="Q277" s="27"/>
      <c r="R277" s="283"/>
      <c r="S277" s="220"/>
      <c r="T277" s="220"/>
      <c r="U277" s="220"/>
      <c r="V277" s="220"/>
      <c r="W277" s="220"/>
      <c r="X277" s="220"/>
      <c r="Y277" s="220"/>
      <c r="Z277" s="220"/>
      <c r="AA277" s="220"/>
      <c r="AB277" s="220"/>
      <c r="AC277" s="220"/>
      <c r="AD277" s="220"/>
      <c r="AE277" s="220"/>
      <c r="AF277" s="220"/>
      <c r="AG277" s="220"/>
      <c r="AH277" s="245"/>
      <c r="AI277" s="245"/>
      <c r="AJ277" s="245"/>
      <c r="AK277" s="245"/>
      <c r="AL277" s="245"/>
      <c r="AM277" s="220"/>
      <c r="AN277" s="220"/>
      <c r="AO277" s="220"/>
      <c r="AP277" s="220"/>
      <c r="AQ277" s="220"/>
    </row>
    <row r="278" spans="1:43" s="80" customFormat="1" ht="20.100000000000001" hidden="1" customHeight="1" outlineLevel="1">
      <c r="A278" s="271"/>
      <c r="B278" s="335" t="s">
        <v>258</v>
      </c>
      <c r="C278" s="26">
        <v>90375</v>
      </c>
      <c r="D278" s="26" t="s">
        <v>85</v>
      </c>
      <c r="E278" s="25" t="s">
        <v>715</v>
      </c>
      <c r="F278" s="26" t="s">
        <v>81</v>
      </c>
      <c r="G278" s="226">
        <v>22</v>
      </c>
      <c r="H278" s="226">
        <f t="shared" si="77"/>
        <v>4.45</v>
      </c>
      <c r="I278" s="227">
        <f t="shared" si="78"/>
        <v>5.68</v>
      </c>
      <c r="J278" s="337">
        <f t="shared" si="79"/>
        <v>124.96</v>
      </c>
      <c r="K278" s="310"/>
      <c r="L278" s="227">
        <v>5.03</v>
      </c>
      <c r="M278" s="227">
        <f t="shared" si="69"/>
        <v>4.45</v>
      </c>
      <c r="N278" s="27"/>
      <c r="O278" s="27"/>
      <c r="P278" s="27"/>
      <c r="Q278" s="27"/>
      <c r="R278" s="283"/>
      <c r="S278" s="220"/>
      <c r="T278" s="220"/>
      <c r="U278" s="220"/>
      <c r="V278" s="220"/>
      <c r="W278" s="220"/>
      <c r="X278" s="220"/>
      <c r="Y278" s="220"/>
      <c r="Z278" s="220"/>
      <c r="AA278" s="220"/>
      <c r="AB278" s="220"/>
      <c r="AC278" s="220"/>
      <c r="AD278" s="220"/>
      <c r="AE278" s="220"/>
      <c r="AF278" s="220"/>
      <c r="AG278" s="220"/>
      <c r="AH278" s="245"/>
      <c r="AI278" s="245"/>
      <c r="AJ278" s="245"/>
      <c r="AK278" s="245"/>
      <c r="AL278" s="245"/>
      <c r="AM278" s="220"/>
      <c r="AN278" s="220"/>
      <c r="AO278" s="220"/>
      <c r="AP278" s="220"/>
      <c r="AQ278" s="220"/>
    </row>
    <row r="279" spans="1:43" s="80" customFormat="1" ht="20.100000000000001" hidden="1" customHeight="1" outlineLevel="1">
      <c r="A279" s="271"/>
      <c r="B279" s="335" t="s">
        <v>259</v>
      </c>
      <c r="C279" s="26">
        <v>89728</v>
      </c>
      <c r="D279" s="26" t="s">
        <v>85</v>
      </c>
      <c r="E279" s="25" t="s">
        <v>716</v>
      </c>
      <c r="F279" s="26" t="s">
        <v>81</v>
      </c>
      <c r="G279" s="226">
        <v>56</v>
      </c>
      <c r="H279" s="226">
        <f t="shared" si="77"/>
        <v>5.05</v>
      </c>
      <c r="I279" s="227">
        <f t="shared" si="78"/>
        <v>6.45</v>
      </c>
      <c r="J279" s="337">
        <f t="shared" si="79"/>
        <v>361.2</v>
      </c>
      <c r="K279" s="310"/>
      <c r="L279" s="227">
        <v>5.71</v>
      </c>
      <c r="M279" s="227">
        <f t="shared" si="69"/>
        <v>5.05</v>
      </c>
      <c r="N279" s="27"/>
      <c r="O279" s="27"/>
      <c r="P279" s="27"/>
      <c r="Q279" s="27"/>
      <c r="R279" s="283"/>
      <c r="S279" s="220"/>
      <c r="T279" s="220"/>
      <c r="U279" s="220"/>
      <c r="V279" s="220"/>
      <c r="W279" s="220"/>
      <c r="X279" s="220"/>
      <c r="Y279" s="220"/>
      <c r="Z279" s="220"/>
      <c r="AA279" s="220"/>
      <c r="AB279" s="220"/>
      <c r="AC279" s="220"/>
      <c r="AD279" s="220"/>
      <c r="AE279" s="220"/>
      <c r="AF279" s="220"/>
      <c r="AG279" s="220"/>
      <c r="AH279" s="245"/>
      <c r="AI279" s="245"/>
      <c r="AJ279" s="245"/>
      <c r="AK279" s="245"/>
      <c r="AL279" s="245"/>
      <c r="AM279" s="220"/>
      <c r="AN279" s="220"/>
      <c r="AO279" s="220"/>
      <c r="AP279" s="220"/>
      <c r="AQ279" s="220"/>
    </row>
    <row r="280" spans="1:43" s="80" customFormat="1" ht="20.100000000000001" hidden="1" customHeight="1" outlineLevel="1">
      <c r="A280" s="271"/>
      <c r="B280" s="335" t="s">
        <v>260</v>
      </c>
      <c r="C280" s="26">
        <v>89746</v>
      </c>
      <c r="D280" s="26" t="s">
        <v>85</v>
      </c>
      <c r="E280" s="25" t="s">
        <v>717</v>
      </c>
      <c r="F280" s="26" t="s">
        <v>81</v>
      </c>
      <c r="G280" s="226">
        <v>8</v>
      </c>
      <c r="H280" s="226">
        <f t="shared" si="77"/>
        <v>11.16</v>
      </c>
      <c r="I280" s="227">
        <f t="shared" si="78"/>
        <v>14.25</v>
      </c>
      <c r="J280" s="337">
        <f t="shared" si="79"/>
        <v>114</v>
      </c>
      <c r="K280" s="310"/>
      <c r="L280" s="227">
        <v>12.61</v>
      </c>
      <c r="M280" s="227">
        <f t="shared" si="69"/>
        <v>11.16</v>
      </c>
      <c r="N280" s="27"/>
      <c r="O280" s="27"/>
      <c r="P280" s="27"/>
      <c r="Q280" s="27"/>
      <c r="R280" s="283"/>
      <c r="S280" s="220"/>
      <c r="T280" s="220"/>
      <c r="U280" s="220"/>
      <c r="V280" s="220"/>
      <c r="W280" s="220"/>
      <c r="X280" s="220"/>
      <c r="Y280" s="220"/>
      <c r="Z280" s="220"/>
      <c r="AA280" s="220"/>
      <c r="AB280" s="220"/>
      <c r="AC280" s="220"/>
      <c r="AD280" s="220"/>
      <c r="AE280" s="220"/>
      <c r="AF280" s="220"/>
      <c r="AG280" s="220"/>
      <c r="AH280" s="245"/>
      <c r="AI280" s="245"/>
      <c r="AJ280" s="245"/>
      <c r="AK280" s="245"/>
      <c r="AL280" s="245"/>
      <c r="AM280" s="220"/>
      <c r="AN280" s="220"/>
      <c r="AO280" s="220"/>
      <c r="AP280" s="220"/>
      <c r="AQ280" s="220"/>
    </row>
    <row r="281" spans="1:43" s="80" customFormat="1" ht="20.100000000000001" hidden="1" customHeight="1" outlineLevel="1">
      <c r="A281" s="271"/>
      <c r="B281" s="335" t="s">
        <v>261</v>
      </c>
      <c r="C281" s="26">
        <v>89732</v>
      </c>
      <c r="D281" s="26" t="s">
        <v>85</v>
      </c>
      <c r="E281" s="25" t="s">
        <v>720</v>
      </c>
      <c r="F281" s="26" t="s">
        <v>81</v>
      </c>
      <c r="G281" s="226">
        <v>36</v>
      </c>
      <c r="H281" s="226">
        <f t="shared" si="77"/>
        <v>5.46</v>
      </c>
      <c r="I281" s="227">
        <f t="shared" si="78"/>
        <v>6.97</v>
      </c>
      <c r="J281" s="337">
        <f t="shared" si="79"/>
        <v>250.92</v>
      </c>
      <c r="K281" s="310"/>
      <c r="L281" s="227">
        <v>6.17</v>
      </c>
      <c r="M281" s="227">
        <f t="shared" si="69"/>
        <v>5.46</v>
      </c>
      <c r="N281" s="27"/>
      <c r="O281" s="27"/>
      <c r="P281" s="27"/>
      <c r="Q281" s="27"/>
      <c r="R281" s="283"/>
      <c r="S281" s="220"/>
      <c r="T281" s="220"/>
      <c r="U281" s="220"/>
      <c r="V281" s="220"/>
      <c r="W281" s="220"/>
      <c r="X281" s="220"/>
      <c r="Y281" s="220"/>
      <c r="Z281" s="220"/>
      <c r="AA281" s="220"/>
      <c r="AB281" s="220"/>
      <c r="AC281" s="220"/>
      <c r="AD281" s="220"/>
      <c r="AE281" s="220"/>
      <c r="AF281" s="220"/>
      <c r="AG281" s="220"/>
      <c r="AH281" s="245"/>
      <c r="AI281" s="245"/>
      <c r="AJ281" s="245"/>
      <c r="AK281" s="245"/>
      <c r="AL281" s="245"/>
      <c r="AM281" s="220"/>
      <c r="AN281" s="220"/>
      <c r="AO281" s="220"/>
      <c r="AP281" s="220"/>
      <c r="AQ281" s="220"/>
    </row>
    <row r="282" spans="1:43" s="80" customFormat="1" ht="20.100000000000001" hidden="1" customHeight="1" outlineLevel="1">
      <c r="A282" s="271"/>
      <c r="B282" s="335" t="s">
        <v>262</v>
      </c>
      <c r="C282" s="26">
        <v>89726</v>
      </c>
      <c r="D282" s="26" t="s">
        <v>85</v>
      </c>
      <c r="E282" s="25" t="s">
        <v>722</v>
      </c>
      <c r="F282" s="26" t="s">
        <v>81</v>
      </c>
      <c r="G282" s="226">
        <v>27</v>
      </c>
      <c r="H282" s="226">
        <f t="shared" si="77"/>
        <v>4.12</v>
      </c>
      <c r="I282" s="227">
        <f t="shared" si="78"/>
        <v>5.26</v>
      </c>
      <c r="J282" s="337">
        <f t="shared" si="79"/>
        <v>142.01999999999998</v>
      </c>
      <c r="K282" s="310"/>
      <c r="L282" s="227">
        <v>4.66</v>
      </c>
      <c r="M282" s="227">
        <f t="shared" si="69"/>
        <v>4.12</v>
      </c>
      <c r="N282" s="27"/>
      <c r="O282" s="27"/>
      <c r="P282" s="27"/>
      <c r="Q282" s="27"/>
      <c r="R282" s="283"/>
      <c r="S282" s="220"/>
      <c r="T282" s="220"/>
      <c r="U282" s="220"/>
      <c r="V282" s="220"/>
      <c r="W282" s="220"/>
      <c r="X282" s="220"/>
      <c r="Y282" s="220"/>
      <c r="Z282" s="220"/>
      <c r="AA282" s="220"/>
      <c r="AB282" s="220"/>
      <c r="AC282" s="220"/>
      <c r="AD282" s="220"/>
      <c r="AE282" s="220"/>
      <c r="AF282" s="220"/>
      <c r="AG282" s="220"/>
      <c r="AH282" s="245"/>
      <c r="AI282" s="245"/>
      <c r="AJ282" s="245"/>
      <c r="AK282" s="245"/>
      <c r="AL282" s="245"/>
      <c r="AM282" s="220"/>
      <c r="AN282" s="220"/>
      <c r="AO282" s="220"/>
      <c r="AP282" s="220"/>
      <c r="AQ282" s="220"/>
    </row>
    <row r="283" spans="1:43" s="80" customFormat="1" ht="20.100000000000001" hidden="1" customHeight="1" outlineLevel="1">
      <c r="A283" s="271"/>
      <c r="B283" s="335" t="s">
        <v>263</v>
      </c>
      <c r="C283" s="26">
        <v>89744</v>
      </c>
      <c r="D283" s="26" t="s">
        <v>85</v>
      </c>
      <c r="E283" s="25" t="s">
        <v>724</v>
      </c>
      <c r="F283" s="26" t="s">
        <v>81</v>
      </c>
      <c r="G283" s="226">
        <v>14</v>
      </c>
      <c r="H283" s="226">
        <f t="shared" si="77"/>
        <v>11.44</v>
      </c>
      <c r="I283" s="227">
        <f t="shared" si="78"/>
        <v>14.61</v>
      </c>
      <c r="J283" s="337">
        <f t="shared" si="79"/>
        <v>204.54</v>
      </c>
      <c r="K283" s="310"/>
      <c r="L283" s="227">
        <v>12.93</v>
      </c>
      <c r="M283" s="227">
        <f t="shared" si="69"/>
        <v>11.44</v>
      </c>
      <c r="N283" s="27"/>
      <c r="O283" s="27"/>
      <c r="P283" s="27"/>
      <c r="Q283" s="27"/>
      <c r="R283" s="283"/>
      <c r="S283" s="220"/>
      <c r="T283" s="220"/>
      <c r="U283" s="220"/>
      <c r="V283" s="220"/>
      <c r="W283" s="220"/>
      <c r="X283" s="220"/>
      <c r="Y283" s="220"/>
      <c r="Z283" s="220"/>
      <c r="AA283" s="220"/>
      <c r="AB283" s="220"/>
      <c r="AC283" s="220"/>
      <c r="AD283" s="220"/>
      <c r="AE283" s="220"/>
      <c r="AF283" s="220"/>
      <c r="AG283" s="220"/>
      <c r="AH283" s="245"/>
      <c r="AI283" s="245"/>
      <c r="AJ283" s="245"/>
      <c r="AK283" s="245"/>
      <c r="AL283" s="245"/>
      <c r="AM283" s="220"/>
      <c r="AN283" s="220"/>
      <c r="AO283" s="220"/>
      <c r="AP283" s="220"/>
      <c r="AQ283" s="220"/>
    </row>
    <row r="284" spans="1:43" s="80" customFormat="1" ht="20.100000000000001" hidden="1" customHeight="1" outlineLevel="1">
      <c r="A284" s="271"/>
      <c r="B284" s="335" t="s">
        <v>264</v>
      </c>
      <c r="C284" s="26">
        <v>89522</v>
      </c>
      <c r="D284" s="26" t="s">
        <v>85</v>
      </c>
      <c r="E284" s="25" t="s">
        <v>726</v>
      </c>
      <c r="F284" s="26" t="s">
        <v>81</v>
      </c>
      <c r="G284" s="226">
        <v>29</v>
      </c>
      <c r="H284" s="226">
        <f t="shared" si="77"/>
        <v>11.77</v>
      </c>
      <c r="I284" s="227">
        <f t="shared" si="78"/>
        <v>15.03</v>
      </c>
      <c r="J284" s="337">
        <f t="shared" si="79"/>
        <v>435.87</v>
      </c>
      <c r="K284" s="310"/>
      <c r="L284" s="227">
        <v>13.3</v>
      </c>
      <c r="M284" s="227">
        <f t="shared" si="69"/>
        <v>11.77</v>
      </c>
      <c r="N284" s="27"/>
      <c r="O284" s="27"/>
      <c r="P284" s="27"/>
      <c r="Q284" s="27"/>
      <c r="R284" s="283"/>
      <c r="S284" s="220"/>
      <c r="T284" s="220"/>
      <c r="U284" s="220"/>
      <c r="V284" s="220"/>
      <c r="W284" s="220"/>
      <c r="X284" s="220"/>
      <c r="Y284" s="220"/>
      <c r="Z284" s="220"/>
      <c r="AA284" s="220"/>
      <c r="AB284" s="220"/>
      <c r="AC284" s="220"/>
      <c r="AD284" s="220"/>
      <c r="AE284" s="220"/>
      <c r="AF284" s="220"/>
      <c r="AG284" s="220"/>
      <c r="AH284" s="245"/>
      <c r="AI284" s="245"/>
      <c r="AJ284" s="245"/>
      <c r="AK284" s="245"/>
      <c r="AL284" s="245"/>
      <c r="AM284" s="220"/>
      <c r="AN284" s="220"/>
      <c r="AO284" s="220"/>
      <c r="AP284" s="220"/>
      <c r="AQ284" s="220"/>
    </row>
    <row r="285" spans="1:43" s="80" customFormat="1" ht="20.100000000000001" hidden="1" customHeight="1" outlineLevel="1">
      <c r="A285" s="271"/>
      <c r="B285" s="335" t="s">
        <v>265</v>
      </c>
      <c r="C285" s="26">
        <v>89731</v>
      </c>
      <c r="D285" s="26" t="s">
        <v>85</v>
      </c>
      <c r="E285" s="25" t="s">
        <v>728</v>
      </c>
      <c r="F285" s="26" t="s">
        <v>81</v>
      </c>
      <c r="G285" s="226">
        <v>33</v>
      </c>
      <c r="H285" s="226">
        <f t="shared" si="77"/>
        <v>5.15</v>
      </c>
      <c r="I285" s="227">
        <f t="shared" si="78"/>
        <v>6.58</v>
      </c>
      <c r="J285" s="337">
        <f t="shared" si="79"/>
        <v>217.14000000000001</v>
      </c>
      <c r="K285" s="310"/>
      <c r="L285" s="227">
        <v>5.82</v>
      </c>
      <c r="M285" s="227">
        <f t="shared" si="69"/>
        <v>5.15</v>
      </c>
      <c r="N285" s="27"/>
      <c r="O285" s="27"/>
      <c r="P285" s="27"/>
      <c r="Q285" s="27"/>
      <c r="R285" s="283"/>
      <c r="S285" s="220"/>
      <c r="T285" s="220"/>
      <c r="U285" s="220"/>
      <c r="V285" s="220"/>
      <c r="W285" s="220"/>
      <c r="X285" s="220"/>
      <c r="Y285" s="220"/>
      <c r="Z285" s="220"/>
      <c r="AA285" s="220"/>
      <c r="AB285" s="220"/>
      <c r="AC285" s="220"/>
      <c r="AD285" s="220"/>
      <c r="AE285" s="220"/>
      <c r="AF285" s="220"/>
      <c r="AG285" s="220"/>
      <c r="AH285" s="245"/>
      <c r="AI285" s="245"/>
      <c r="AJ285" s="245"/>
      <c r="AK285" s="245"/>
      <c r="AL285" s="245"/>
      <c r="AM285" s="220"/>
      <c r="AN285" s="220"/>
      <c r="AO285" s="220"/>
      <c r="AP285" s="220"/>
      <c r="AQ285" s="220"/>
    </row>
    <row r="286" spans="1:43" s="80" customFormat="1" ht="20.100000000000001" hidden="1" customHeight="1" outlineLevel="1">
      <c r="A286" s="271"/>
      <c r="B286" s="335" t="s">
        <v>266</v>
      </c>
      <c r="C286" s="26">
        <v>89724</v>
      </c>
      <c r="D286" s="26" t="s">
        <v>85</v>
      </c>
      <c r="E286" s="25" t="s">
        <v>730</v>
      </c>
      <c r="F286" s="26" t="s">
        <v>81</v>
      </c>
      <c r="G286" s="226">
        <v>6</v>
      </c>
      <c r="H286" s="226">
        <f t="shared" si="77"/>
        <v>4.01</v>
      </c>
      <c r="I286" s="227">
        <f t="shared" si="78"/>
        <v>5.12</v>
      </c>
      <c r="J286" s="337">
        <f t="shared" si="79"/>
        <v>30.72</v>
      </c>
      <c r="K286" s="310"/>
      <c r="L286" s="227">
        <v>4.53</v>
      </c>
      <c r="M286" s="227">
        <f t="shared" si="69"/>
        <v>4.01</v>
      </c>
      <c r="N286" s="27"/>
      <c r="O286" s="27"/>
      <c r="P286" s="27"/>
      <c r="Q286" s="27"/>
      <c r="R286" s="283"/>
      <c r="S286" s="220"/>
      <c r="T286" s="220"/>
      <c r="U286" s="220"/>
      <c r="V286" s="220"/>
      <c r="W286" s="220"/>
      <c r="X286" s="220"/>
      <c r="Y286" s="220"/>
      <c r="Z286" s="220"/>
      <c r="AA286" s="220"/>
      <c r="AB286" s="220"/>
      <c r="AC286" s="220"/>
      <c r="AD286" s="220"/>
      <c r="AE286" s="220"/>
      <c r="AF286" s="220"/>
      <c r="AG286" s="220"/>
      <c r="AH286" s="245"/>
      <c r="AI286" s="245"/>
      <c r="AJ286" s="245"/>
      <c r="AK286" s="245"/>
      <c r="AL286" s="245"/>
      <c r="AM286" s="220"/>
      <c r="AN286" s="220"/>
      <c r="AO286" s="220"/>
      <c r="AP286" s="220"/>
      <c r="AQ286" s="220"/>
    </row>
    <row r="287" spans="1:43" s="80" customFormat="1" ht="30" hidden="1" customHeight="1" outlineLevel="1">
      <c r="A287" s="271"/>
      <c r="B287" s="335" t="s">
        <v>267</v>
      </c>
      <c r="C287" s="26">
        <v>89724</v>
      </c>
      <c r="D287" s="26" t="s">
        <v>85</v>
      </c>
      <c r="E287" s="25" t="s">
        <v>732</v>
      </c>
      <c r="F287" s="26" t="s">
        <v>81</v>
      </c>
      <c r="G287" s="226">
        <v>37</v>
      </c>
      <c r="H287" s="226">
        <f t="shared" si="77"/>
        <v>4.01</v>
      </c>
      <c r="I287" s="227">
        <f t="shared" si="78"/>
        <v>5.12</v>
      </c>
      <c r="J287" s="337">
        <f t="shared" si="79"/>
        <v>189.44</v>
      </c>
      <c r="K287" s="310"/>
      <c r="L287" s="227">
        <v>4.53</v>
      </c>
      <c r="M287" s="227">
        <f t="shared" si="69"/>
        <v>4.01</v>
      </c>
      <c r="N287" s="27"/>
      <c r="O287" s="27"/>
      <c r="P287" s="27"/>
      <c r="Q287" s="27"/>
      <c r="R287" s="283"/>
      <c r="S287" s="220"/>
      <c r="T287" s="220"/>
      <c r="U287" s="220"/>
      <c r="V287" s="220"/>
      <c r="W287" s="220"/>
      <c r="X287" s="220"/>
      <c r="Y287" s="220"/>
      <c r="Z287" s="220"/>
      <c r="AA287" s="220"/>
      <c r="AB287" s="220"/>
      <c r="AC287" s="220"/>
      <c r="AD287" s="220"/>
      <c r="AE287" s="220"/>
      <c r="AF287" s="220"/>
      <c r="AG287" s="220"/>
      <c r="AH287" s="245"/>
      <c r="AI287" s="245"/>
      <c r="AJ287" s="245"/>
      <c r="AK287" s="245"/>
      <c r="AL287" s="245"/>
      <c r="AM287" s="220"/>
      <c r="AN287" s="220"/>
      <c r="AO287" s="220"/>
      <c r="AP287" s="220"/>
      <c r="AQ287" s="220"/>
    </row>
    <row r="288" spans="1:43" s="80" customFormat="1" ht="20.100000000000001" hidden="1" customHeight="1" outlineLevel="1">
      <c r="A288" s="271"/>
      <c r="B288" s="335" t="s">
        <v>268</v>
      </c>
      <c r="C288" s="26">
        <v>89569</v>
      </c>
      <c r="D288" s="26" t="s">
        <v>85</v>
      </c>
      <c r="E288" s="25" t="s">
        <v>734</v>
      </c>
      <c r="F288" s="26" t="s">
        <v>81</v>
      </c>
      <c r="G288" s="226">
        <v>14</v>
      </c>
      <c r="H288" s="226">
        <f t="shared" si="77"/>
        <v>33.17</v>
      </c>
      <c r="I288" s="227">
        <f t="shared" si="78"/>
        <v>42.36</v>
      </c>
      <c r="J288" s="337">
        <f t="shared" si="79"/>
        <v>593.04</v>
      </c>
      <c r="K288" s="310"/>
      <c r="L288" s="227">
        <v>37.479999999999997</v>
      </c>
      <c r="M288" s="227">
        <f t="shared" si="69"/>
        <v>33.17</v>
      </c>
      <c r="N288" s="27"/>
      <c r="O288" s="27"/>
      <c r="P288" s="27"/>
      <c r="Q288" s="27"/>
      <c r="R288" s="283"/>
      <c r="S288" s="220"/>
      <c r="T288" s="220"/>
      <c r="U288" s="220"/>
      <c r="V288" s="220"/>
      <c r="W288" s="220"/>
      <c r="X288" s="220"/>
      <c r="Y288" s="220"/>
      <c r="Z288" s="220"/>
      <c r="AA288" s="220"/>
      <c r="AB288" s="220"/>
      <c r="AC288" s="220"/>
      <c r="AD288" s="220"/>
      <c r="AE288" s="220"/>
      <c r="AF288" s="220"/>
      <c r="AG288" s="220"/>
      <c r="AH288" s="245"/>
      <c r="AI288" s="245"/>
      <c r="AJ288" s="245"/>
      <c r="AK288" s="245"/>
      <c r="AL288" s="245"/>
      <c r="AM288" s="220"/>
      <c r="AN288" s="220"/>
      <c r="AO288" s="220"/>
      <c r="AP288" s="220"/>
      <c r="AQ288" s="220"/>
    </row>
    <row r="289" spans="1:43" s="80" customFormat="1" ht="20.100000000000001" hidden="1" customHeight="1" outlineLevel="1">
      <c r="A289" s="271"/>
      <c r="B289" s="335" t="s">
        <v>459</v>
      </c>
      <c r="C289" s="26">
        <v>89690</v>
      </c>
      <c r="D289" s="26" t="s">
        <v>85</v>
      </c>
      <c r="E289" s="25" t="s">
        <v>737</v>
      </c>
      <c r="F289" s="26" t="s">
        <v>81</v>
      </c>
      <c r="G289" s="226">
        <v>8</v>
      </c>
      <c r="H289" s="226">
        <f t="shared" si="77"/>
        <v>30.65</v>
      </c>
      <c r="I289" s="227">
        <f t="shared" si="78"/>
        <v>39.14</v>
      </c>
      <c r="J289" s="337">
        <f t="shared" si="79"/>
        <v>313.12</v>
      </c>
      <c r="K289" s="310"/>
      <c r="L289" s="227">
        <v>34.630000000000003</v>
      </c>
      <c r="M289" s="227">
        <f t="shared" si="69"/>
        <v>30.65</v>
      </c>
      <c r="N289" s="27"/>
      <c r="O289" s="27"/>
      <c r="P289" s="27"/>
      <c r="Q289" s="27"/>
      <c r="R289" s="283"/>
      <c r="S289" s="220"/>
      <c r="T289" s="220"/>
      <c r="U289" s="220"/>
      <c r="V289" s="220"/>
      <c r="W289" s="220"/>
      <c r="X289" s="220"/>
      <c r="Y289" s="220"/>
      <c r="Z289" s="220"/>
      <c r="AA289" s="220"/>
      <c r="AB289" s="220"/>
      <c r="AC289" s="220"/>
      <c r="AD289" s="220"/>
      <c r="AE289" s="220"/>
      <c r="AF289" s="220"/>
      <c r="AG289" s="220"/>
      <c r="AH289" s="245"/>
      <c r="AI289" s="245"/>
      <c r="AJ289" s="245"/>
      <c r="AK289" s="245"/>
      <c r="AL289" s="245"/>
      <c r="AM289" s="220"/>
      <c r="AN289" s="220"/>
      <c r="AO289" s="220"/>
      <c r="AP289" s="220"/>
      <c r="AQ289" s="220"/>
    </row>
    <row r="290" spans="1:43" s="80" customFormat="1" ht="20.100000000000001" hidden="1" customHeight="1" outlineLevel="1">
      <c r="A290" s="271"/>
      <c r="B290" s="335" t="s">
        <v>460</v>
      </c>
      <c r="C290" s="26">
        <v>89685</v>
      </c>
      <c r="D290" s="26" t="s">
        <v>85</v>
      </c>
      <c r="E290" s="25" t="s">
        <v>832</v>
      </c>
      <c r="F290" s="26" t="s">
        <v>81</v>
      </c>
      <c r="G290" s="226">
        <v>8</v>
      </c>
      <c r="H290" s="226">
        <f t="shared" si="77"/>
        <v>20.420000000000002</v>
      </c>
      <c r="I290" s="227">
        <f t="shared" si="78"/>
        <v>26.08</v>
      </c>
      <c r="J290" s="337">
        <f t="shared" si="79"/>
        <v>208.64</v>
      </c>
      <c r="K290" s="310"/>
      <c r="L290" s="227">
        <v>23.07</v>
      </c>
      <c r="M290" s="227">
        <f t="shared" si="69"/>
        <v>20.420000000000002</v>
      </c>
      <c r="N290" s="27"/>
      <c r="O290" s="27"/>
      <c r="P290" s="27"/>
      <c r="Q290" s="27"/>
      <c r="R290" s="283"/>
      <c r="S290" s="220"/>
      <c r="T290" s="220"/>
      <c r="U290" s="220"/>
      <c r="V290" s="220"/>
      <c r="W290" s="220"/>
      <c r="X290" s="220"/>
      <c r="Y290" s="220"/>
      <c r="Z290" s="220"/>
      <c r="AA290" s="220"/>
      <c r="AB290" s="220"/>
      <c r="AC290" s="220"/>
      <c r="AD290" s="220"/>
      <c r="AE290" s="220"/>
      <c r="AF290" s="220"/>
      <c r="AG290" s="220"/>
      <c r="AH290" s="245"/>
      <c r="AI290" s="245"/>
      <c r="AJ290" s="245"/>
      <c r="AK290" s="245"/>
      <c r="AL290" s="245"/>
      <c r="AM290" s="220"/>
      <c r="AN290" s="220"/>
      <c r="AO290" s="220"/>
      <c r="AP290" s="220"/>
      <c r="AQ290" s="220"/>
    </row>
    <row r="291" spans="1:43" s="80" customFormat="1" ht="20.100000000000001" hidden="1" customHeight="1" outlineLevel="1">
      <c r="A291" s="271"/>
      <c r="B291" s="335" t="s">
        <v>481</v>
      </c>
      <c r="C291" s="26">
        <v>89623</v>
      </c>
      <c r="D291" s="26" t="s">
        <v>85</v>
      </c>
      <c r="E291" s="25" t="s">
        <v>739</v>
      </c>
      <c r="F291" s="26" t="s">
        <v>81</v>
      </c>
      <c r="G291" s="226">
        <v>1</v>
      </c>
      <c r="H291" s="226">
        <f t="shared" si="77"/>
        <v>7.75</v>
      </c>
      <c r="I291" s="227">
        <f t="shared" si="78"/>
        <v>9.9</v>
      </c>
      <c r="J291" s="337">
        <f t="shared" si="79"/>
        <v>9.9</v>
      </c>
      <c r="K291" s="310"/>
      <c r="L291" s="227">
        <v>8.76</v>
      </c>
      <c r="M291" s="227">
        <f t="shared" si="69"/>
        <v>7.75</v>
      </c>
      <c r="N291" s="27"/>
      <c r="O291" s="27"/>
      <c r="P291" s="27"/>
      <c r="Q291" s="27"/>
      <c r="R291" s="283"/>
      <c r="S291" s="220"/>
      <c r="T291" s="220"/>
      <c r="U291" s="220"/>
      <c r="V291" s="220"/>
      <c r="W291" s="220"/>
      <c r="X291" s="220"/>
      <c r="Y291" s="220"/>
      <c r="Z291" s="220"/>
      <c r="AA291" s="220"/>
      <c r="AB291" s="220"/>
      <c r="AC291" s="220"/>
      <c r="AD291" s="220"/>
      <c r="AE291" s="220"/>
      <c r="AF291" s="220"/>
      <c r="AG291" s="220"/>
      <c r="AH291" s="245"/>
      <c r="AI291" s="245"/>
      <c r="AJ291" s="245"/>
      <c r="AK291" s="245"/>
      <c r="AL291" s="245"/>
      <c r="AM291" s="220"/>
      <c r="AN291" s="220"/>
      <c r="AO291" s="220"/>
      <c r="AP291" s="220"/>
      <c r="AQ291" s="220"/>
    </row>
    <row r="292" spans="1:43" s="80" customFormat="1" ht="20.100000000000001" hidden="1" customHeight="1" outlineLevel="1">
      <c r="A292" s="271"/>
      <c r="B292" s="335" t="s">
        <v>718</v>
      </c>
      <c r="C292" s="26">
        <v>89623</v>
      </c>
      <c r="D292" s="26" t="s">
        <v>85</v>
      </c>
      <c r="E292" s="25" t="s">
        <v>740</v>
      </c>
      <c r="F292" s="26" t="s">
        <v>81</v>
      </c>
      <c r="G292" s="226">
        <v>9</v>
      </c>
      <c r="H292" s="226">
        <f t="shared" si="77"/>
        <v>7.75</v>
      </c>
      <c r="I292" s="227">
        <f t="shared" si="78"/>
        <v>9.9</v>
      </c>
      <c r="J292" s="337">
        <f t="shared" si="79"/>
        <v>89.100000000000009</v>
      </c>
      <c r="K292" s="310"/>
      <c r="L292" s="227">
        <v>8.76</v>
      </c>
      <c r="M292" s="227">
        <f t="shared" si="69"/>
        <v>7.75</v>
      </c>
      <c r="N292" s="27"/>
      <c r="O292" s="27"/>
      <c r="P292" s="27"/>
      <c r="Q292" s="27"/>
      <c r="R292" s="283"/>
      <c r="S292" s="220"/>
      <c r="T292" s="220"/>
      <c r="U292" s="220"/>
      <c r="V292" s="220"/>
      <c r="W292" s="220"/>
      <c r="X292" s="220"/>
      <c r="Y292" s="220"/>
      <c r="Z292" s="220"/>
      <c r="AA292" s="220"/>
      <c r="AB292" s="220"/>
      <c r="AC292" s="220"/>
      <c r="AD292" s="220"/>
      <c r="AE292" s="220"/>
      <c r="AF292" s="220"/>
      <c r="AG292" s="220"/>
      <c r="AH292" s="245"/>
      <c r="AI292" s="245"/>
      <c r="AJ292" s="245"/>
      <c r="AK292" s="245"/>
      <c r="AL292" s="245"/>
      <c r="AM292" s="220"/>
      <c r="AN292" s="220"/>
      <c r="AO292" s="220"/>
      <c r="AP292" s="220"/>
      <c r="AQ292" s="220"/>
    </row>
    <row r="293" spans="1:43" s="80" customFormat="1" ht="20.100000000000001" hidden="1" customHeight="1" outlineLevel="1">
      <c r="A293" s="271"/>
      <c r="B293" s="335" t="s">
        <v>719</v>
      </c>
      <c r="C293" s="26">
        <v>89696</v>
      </c>
      <c r="D293" s="26" t="s">
        <v>85</v>
      </c>
      <c r="E293" s="25" t="s">
        <v>741</v>
      </c>
      <c r="F293" s="26" t="s">
        <v>81</v>
      </c>
      <c r="G293" s="226">
        <v>4</v>
      </c>
      <c r="H293" s="226">
        <f t="shared" si="77"/>
        <v>22.43</v>
      </c>
      <c r="I293" s="227">
        <f t="shared" si="78"/>
        <v>28.64</v>
      </c>
      <c r="J293" s="337">
        <f t="shared" si="79"/>
        <v>114.56</v>
      </c>
      <c r="K293" s="310"/>
      <c r="L293" s="227">
        <v>25.34</v>
      </c>
      <c r="M293" s="227">
        <f t="shared" si="69"/>
        <v>22.43</v>
      </c>
      <c r="N293" s="27"/>
      <c r="O293" s="27"/>
      <c r="P293" s="27"/>
      <c r="Q293" s="27"/>
      <c r="R293" s="283"/>
      <c r="S293" s="220"/>
      <c r="T293" s="220"/>
      <c r="U293" s="220"/>
      <c r="V293" s="220"/>
      <c r="W293" s="220"/>
      <c r="X293" s="220"/>
      <c r="Y293" s="220"/>
      <c r="Z293" s="220"/>
      <c r="AA293" s="220"/>
      <c r="AB293" s="220"/>
      <c r="AC293" s="220"/>
      <c r="AD293" s="220"/>
      <c r="AE293" s="220"/>
      <c r="AF293" s="220"/>
      <c r="AG293" s="220"/>
      <c r="AH293" s="245"/>
      <c r="AI293" s="245"/>
      <c r="AJ293" s="245"/>
      <c r="AK293" s="245"/>
      <c r="AL293" s="245"/>
      <c r="AM293" s="220"/>
      <c r="AN293" s="220"/>
      <c r="AO293" s="220"/>
      <c r="AP293" s="220"/>
      <c r="AQ293" s="220"/>
    </row>
    <row r="294" spans="1:43" s="80" customFormat="1" ht="20.100000000000001" hidden="1" customHeight="1" outlineLevel="1">
      <c r="A294" s="271"/>
      <c r="B294" s="335" t="s">
        <v>721</v>
      </c>
      <c r="C294" s="26">
        <v>89696</v>
      </c>
      <c r="D294" s="26" t="s">
        <v>85</v>
      </c>
      <c r="E294" s="25" t="s">
        <v>833</v>
      </c>
      <c r="F294" s="26" t="s">
        <v>81</v>
      </c>
      <c r="G294" s="226">
        <v>10</v>
      </c>
      <c r="H294" s="226">
        <f t="shared" si="77"/>
        <v>22.43</v>
      </c>
      <c r="I294" s="227">
        <f t="shared" si="78"/>
        <v>28.64</v>
      </c>
      <c r="J294" s="337">
        <f t="shared" si="79"/>
        <v>286.39999999999998</v>
      </c>
      <c r="K294" s="311"/>
      <c r="L294" s="227">
        <v>25.34</v>
      </c>
      <c r="M294" s="227">
        <f t="shared" si="69"/>
        <v>22.43</v>
      </c>
      <c r="N294" s="27"/>
      <c r="O294" s="27"/>
      <c r="P294" s="27"/>
      <c r="Q294" s="27"/>
      <c r="R294" s="283"/>
      <c r="S294" s="220"/>
      <c r="T294" s="220"/>
      <c r="U294" s="220"/>
      <c r="V294" s="220"/>
      <c r="W294" s="220"/>
      <c r="X294" s="220"/>
      <c r="Y294" s="220"/>
      <c r="Z294" s="220"/>
      <c r="AA294" s="220"/>
      <c r="AB294" s="220"/>
      <c r="AC294" s="220"/>
      <c r="AD294" s="220"/>
      <c r="AE294" s="220"/>
      <c r="AF294" s="220"/>
      <c r="AG294" s="220"/>
      <c r="AH294" s="245"/>
      <c r="AI294" s="245"/>
      <c r="AJ294" s="245"/>
      <c r="AK294" s="245"/>
      <c r="AL294" s="245"/>
      <c r="AM294" s="220"/>
      <c r="AN294" s="220"/>
      <c r="AO294" s="220"/>
      <c r="AP294" s="220"/>
      <c r="AQ294" s="220"/>
    </row>
    <row r="295" spans="1:43" s="80" customFormat="1" ht="20.100000000000001" hidden="1" customHeight="1" outlineLevel="1">
      <c r="A295" s="271"/>
      <c r="B295" s="335" t="s">
        <v>723</v>
      </c>
      <c r="C295" s="26">
        <v>89784</v>
      </c>
      <c r="D295" s="26" t="s">
        <v>85</v>
      </c>
      <c r="E295" s="25" t="s">
        <v>742</v>
      </c>
      <c r="F295" s="26" t="s">
        <v>81</v>
      </c>
      <c r="G295" s="226">
        <v>15</v>
      </c>
      <c r="H295" s="226">
        <f t="shared" si="77"/>
        <v>8.49</v>
      </c>
      <c r="I295" s="227">
        <f t="shared" si="78"/>
        <v>10.84</v>
      </c>
      <c r="J295" s="337">
        <f t="shared" si="79"/>
        <v>162.6</v>
      </c>
      <c r="K295" s="310"/>
      <c r="L295" s="227">
        <v>9.59</v>
      </c>
      <c r="M295" s="227">
        <f t="shared" si="69"/>
        <v>8.49</v>
      </c>
      <c r="N295" s="27"/>
      <c r="O295" s="27"/>
      <c r="P295" s="27"/>
      <c r="Q295" s="27"/>
      <c r="R295" s="283"/>
      <c r="S295" s="220"/>
      <c r="T295" s="220"/>
      <c r="U295" s="220"/>
      <c r="V295" s="220"/>
      <c r="W295" s="220"/>
      <c r="X295" s="220"/>
      <c r="Y295" s="220"/>
      <c r="Z295" s="220"/>
      <c r="AA295" s="220"/>
      <c r="AB295" s="220"/>
      <c r="AC295" s="220"/>
      <c r="AD295" s="220"/>
      <c r="AE295" s="220"/>
      <c r="AF295" s="220"/>
      <c r="AG295" s="220"/>
      <c r="AH295" s="245"/>
      <c r="AI295" s="245"/>
      <c r="AJ295" s="245"/>
      <c r="AK295" s="245"/>
      <c r="AL295" s="245"/>
      <c r="AM295" s="220"/>
      <c r="AN295" s="220"/>
      <c r="AO295" s="220"/>
      <c r="AP295" s="220"/>
      <c r="AQ295" s="220"/>
    </row>
    <row r="296" spans="1:43" s="80" customFormat="1" ht="20.100000000000001" hidden="1" customHeight="1" outlineLevel="1">
      <c r="A296" s="271"/>
      <c r="B296" s="323" t="s">
        <v>725</v>
      </c>
      <c r="C296" s="79">
        <v>89707</v>
      </c>
      <c r="D296" s="79" t="s">
        <v>85</v>
      </c>
      <c r="E296" s="20" t="s">
        <v>705</v>
      </c>
      <c r="F296" s="79" t="s">
        <v>81</v>
      </c>
      <c r="G296" s="71">
        <v>19</v>
      </c>
      <c r="H296" s="71">
        <f t="shared" si="77"/>
        <v>15.43</v>
      </c>
      <c r="I296" s="88">
        <f t="shared" si="78"/>
        <v>19.7</v>
      </c>
      <c r="J296" s="277">
        <f t="shared" si="79"/>
        <v>374.3</v>
      </c>
      <c r="K296" s="305"/>
      <c r="L296" s="88">
        <v>17.43</v>
      </c>
      <c r="M296" s="88">
        <f t="shared" ref="M296:M359" si="80">ROUND(L296*$M$14,2)</f>
        <v>15.43</v>
      </c>
      <c r="N296" s="27"/>
      <c r="O296" s="27"/>
      <c r="P296" s="27"/>
      <c r="Q296" s="27"/>
      <c r="R296" s="283"/>
      <c r="S296" s="220"/>
      <c r="T296" s="220"/>
      <c r="U296" s="220"/>
      <c r="V296" s="220"/>
      <c r="W296" s="220"/>
      <c r="X296" s="220"/>
      <c r="Y296" s="220"/>
      <c r="Z296" s="220"/>
      <c r="AA296" s="220"/>
      <c r="AB296" s="220"/>
      <c r="AC296" s="220"/>
      <c r="AD296" s="220"/>
      <c r="AE296" s="220"/>
      <c r="AF296" s="220"/>
      <c r="AG296" s="220"/>
      <c r="AH296" s="245"/>
      <c r="AI296" s="245"/>
      <c r="AJ296" s="245"/>
      <c r="AK296" s="245"/>
      <c r="AL296" s="245"/>
      <c r="AM296" s="220"/>
      <c r="AN296" s="220"/>
      <c r="AO296" s="220"/>
      <c r="AP296" s="220"/>
      <c r="AQ296" s="220"/>
    </row>
    <row r="297" spans="1:43" s="80" customFormat="1" ht="20.100000000000001" hidden="1" customHeight="1" outlineLevel="1">
      <c r="A297" s="271"/>
      <c r="B297" s="323" t="s">
        <v>727</v>
      </c>
      <c r="C297" s="79" t="s">
        <v>408</v>
      </c>
      <c r="D297" s="53" t="s">
        <v>85</v>
      </c>
      <c r="E297" s="20" t="s">
        <v>873</v>
      </c>
      <c r="F297" s="79" t="s">
        <v>81</v>
      </c>
      <c r="G297" s="71">
        <v>4</v>
      </c>
      <c r="H297" s="71">
        <f t="shared" si="77"/>
        <v>105.55</v>
      </c>
      <c r="I297" s="88">
        <f t="shared" si="78"/>
        <v>134.79</v>
      </c>
      <c r="J297" s="277">
        <f t="shared" si="79"/>
        <v>539.16</v>
      </c>
      <c r="K297" s="305"/>
      <c r="L297" s="88">
        <v>119.27</v>
      </c>
      <c r="M297" s="88">
        <f t="shared" si="80"/>
        <v>105.55</v>
      </c>
      <c r="N297" s="27"/>
      <c r="O297" s="27"/>
      <c r="P297" s="27"/>
      <c r="Q297" s="27"/>
      <c r="R297" s="283"/>
      <c r="S297" s="220"/>
      <c r="T297" s="220"/>
      <c r="U297" s="220"/>
      <c r="V297" s="220"/>
      <c r="W297" s="220"/>
      <c r="X297" s="220"/>
      <c r="Y297" s="220"/>
      <c r="Z297" s="220"/>
      <c r="AA297" s="220"/>
      <c r="AB297" s="220"/>
      <c r="AC297" s="220"/>
      <c r="AD297" s="220"/>
      <c r="AE297" s="220"/>
      <c r="AF297" s="220"/>
      <c r="AG297" s="220"/>
      <c r="AH297" s="245"/>
      <c r="AI297" s="245"/>
      <c r="AJ297" s="245"/>
      <c r="AK297" s="245"/>
      <c r="AL297" s="245"/>
      <c r="AM297" s="220"/>
      <c r="AN297" s="220"/>
      <c r="AO297" s="220"/>
      <c r="AP297" s="220"/>
      <c r="AQ297" s="220"/>
    </row>
    <row r="298" spans="1:43" s="80" customFormat="1" ht="20.100000000000001" hidden="1" customHeight="1" outlineLevel="1">
      <c r="A298" s="271"/>
      <c r="B298" s="323" t="s">
        <v>729</v>
      </c>
      <c r="C298" s="79">
        <v>72289</v>
      </c>
      <c r="D298" s="53" t="s">
        <v>85</v>
      </c>
      <c r="E298" s="20" t="s">
        <v>874</v>
      </c>
      <c r="F298" s="79" t="s">
        <v>81</v>
      </c>
      <c r="G298" s="71">
        <v>13</v>
      </c>
      <c r="H298" s="71">
        <f t="shared" si="77"/>
        <v>250.29</v>
      </c>
      <c r="I298" s="88">
        <f t="shared" si="78"/>
        <v>319.62</v>
      </c>
      <c r="J298" s="277">
        <f t="shared" si="79"/>
        <v>4155.0600000000004</v>
      </c>
      <c r="K298" s="305"/>
      <c r="L298" s="88">
        <v>282.81</v>
      </c>
      <c r="M298" s="88">
        <f t="shared" si="80"/>
        <v>250.29</v>
      </c>
      <c r="N298" s="27"/>
      <c r="O298" s="27"/>
      <c r="P298" s="27"/>
      <c r="Q298" s="27"/>
      <c r="R298" s="283"/>
      <c r="S298" s="220"/>
      <c r="T298" s="220"/>
      <c r="U298" s="220"/>
      <c r="V298" s="220"/>
      <c r="W298" s="220"/>
      <c r="X298" s="220"/>
      <c r="Y298" s="220"/>
      <c r="Z298" s="220"/>
      <c r="AA298" s="220"/>
      <c r="AB298" s="220"/>
      <c r="AC298" s="220"/>
      <c r="AD298" s="220"/>
      <c r="AE298" s="220"/>
      <c r="AF298" s="220"/>
      <c r="AG298" s="220"/>
      <c r="AH298" s="245"/>
      <c r="AI298" s="245"/>
      <c r="AJ298" s="245"/>
      <c r="AK298" s="245"/>
      <c r="AL298" s="245"/>
      <c r="AM298" s="220"/>
      <c r="AN298" s="220"/>
      <c r="AO298" s="220"/>
      <c r="AP298" s="220"/>
      <c r="AQ298" s="220"/>
    </row>
    <row r="299" spans="1:43" s="80" customFormat="1" ht="20.100000000000001" hidden="1" customHeight="1" outlineLevel="1">
      <c r="A299" s="271"/>
      <c r="B299" s="323" t="s">
        <v>731</v>
      </c>
      <c r="C299" s="79" t="s">
        <v>205</v>
      </c>
      <c r="D299" s="53" t="s">
        <v>85</v>
      </c>
      <c r="E299" s="20" t="s">
        <v>891</v>
      </c>
      <c r="F299" s="79" t="s">
        <v>81</v>
      </c>
      <c r="G299" s="71">
        <v>1</v>
      </c>
      <c r="H299" s="71">
        <f t="shared" si="77"/>
        <v>85.48</v>
      </c>
      <c r="I299" s="88">
        <f t="shared" si="78"/>
        <v>109.16</v>
      </c>
      <c r="J299" s="277">
        <f t="shared" si="79"/>
        <v>109.16</v>
      </c>
      <c r="K299" s="305"/>
      <c r="L299" s="88">
        <v>96.59</v>
      </c>
      <c r="M299" s="88">
        <f t="shared" si="80"/>
        <v>85.48</v>
      </c>
      <c r="N299" s="27"/>
      <c r="O299" s="27"/>
      <c r="P299" s="27"/>
      <c r="Q299" s="27"/>
      <c r="R299" s="283"/>
      <c r="S299" s="220"/>
      <c r="T299" s="220"/>
      <c r="U299" s="220"/>
      <c r="V299" s="220"/>
      <c r="W299" s="220"/>
      <c r="X299" s="220"/>
      <c r="Y299" s="220"/>
      <c r="Z299" s="220"/>
      <c r="AA299" s="220"/>
      <c r="AB299" s="220"/>
      <c r="AC299" s="220"/>
      <c r="AD299" s="220"/>
      <c r="AE299" s="220"/>
      <c r="AF299" s="220"/>
      <c r="AG299" s="220"/>
      <c r="AH299" s="245"/>
      <c r="AI299" s="245"/>
      <c r="AJ299" s="245"/>
      <c r="AK299" s="245"/>
      <c r="AL299" s="245"/>
      <c r="AM299" s="220"/>
      <c r="AN299" s="220"/>
      <c r="AO299" s="220"/>
      <c r="AP299" s="220"/>
      <c r="AQ299" s="220"/>
    </row>
    <row r="300" spans="1:43" s="80" customFormat="1" ht="20.100000000000001" hidden="1" customHeight="1" outlineLevel="1">
      <c r="A300" s="271"/>
      <c r="B300" s="323" t="s">
        <v>733</v>
      </c>
      <c r="C300" s="79">
        <v>89710</v>
      </c>
      <c r="D300" s="79" t="s">
        <v>85</v>
      </c>
      <c r="E300" s="20" t="s">
        <v>707</v>
      </c>
      <c r="F300" s="79" t="s">
        <v>81</v>
      </c>
      <c r="G300" s="71">
        <v>18</v>
      </c>
      <c r="H300" s="71">
        <f t="shared" si="77"/>
        <v>5.75</v>
      </c>
      <c r="I300" s="88">
        <f t="shared" si="78"/>
        <v>7.34</v>
      </c>
      <c r="J300" s="277">
        <f t="shared" si="79"/>
        <v>132.12</v>
      </c>
      <c r="K300" s="305"/>
      <c r="L300" s="88">
        <v>6.5</v>
      </c>
      <c r="M300" s="88">
        <f t="shared" si="80"/>
        <v>5.75</v>
      </c>
      <c r="N300" s="27"/>
      <c r="O300" s="27"/>
      <c r="P300" s="27"/>
      <c r="Q300" s="27"/>
      <c r="R300" s="283"/>
      <c r="S300" s="220"/>
      <c r="T300" s="220"/>
      <c r="U300" s="220"/>
      <c r="V300" s="220"/>
      <c r="W300" s="220"/>
      <c r="X300" s="220"/>
      <c r="Y300" s="220"/>
      <c r="Z300" s="220"/>
      <c r="AA300" s="220"/>
      <c r="AB300" s="220"/>
      <c r="AC300" s="220"/>
      <c r="AD300" s="220"/>
      <c r="AE300" s="220"/>
      <c r="AF300" s="220"/>
      <c r="AG300" s="220"/>
      <c r="AH300" s="245"/>
      <c r="AI300" s="245"/>
      <c r="AJ300" s="245"/>
      <c r="AK300" s="245"/>
      <c r="AL300" s="245"/>
      <c r="AM300" s="220"/>
      <c r="AN300" s="220"/>
      <c r="AO300" s="220"/>
      <c r="AP300" s="220"/>
      <c r="AQ300" s="220"/>
    </row>
    <row r="301" spans="1:43" s="80" customFormat="1" ht="20.100000000000001" hidden="1" customHeight="1" outlineLevel="1">
      <c r="A301" s="271"/>
      <c r="B301" s="323" t="s">
        <v>735</v>
      </c>
      <c r="C301" s="79"/>
      <c r="D301" s="79" t="s">
        <v>2</v>
      </c>
      <c r="E301" s="20" t="s">
        <v>709</v>
      </c>
      <c r="F301" s="79" t="s">
        <v>81</v>
      </c>
      <c r="G301" s="71">
        <v>23</v>
      </c>
      <c r="H301" s="71">
        <f t="shared" si="77"/>
        <v>7.73</v>
      </c>
      <c r="I301" s="88">
        <f t="shared" si="78"/>
        <v>9.8699999999999992</v>
      </c>
      <c r="J301" s="277">
        <f t="shared" si="79"/>
        <v>227.01</v>
      </c>
      <c r="K301" s="305"/>
      <c r="L301" s="88">
        <v>8.73</v>
      </c>
      <c r="M301" s="88">
        <f t="shared" si="80"/>
        <v>7.73</v>
      </c>
      <c r="N301" s="27"/>
      <c r="O301" s="27"/>
      <c r="P301" s="27"/>
      <c r="Q301" s="27"/>
      <c r="R301" s="283"/>
      <c r="S301" s="220"/>
      <c r="T301" s="220"/>
      <c r="U301" s="220"/>
      <c r="V301" s="220"/>
      <c r="W301" s="220"/>
      <c r="X301" s="220"/>
      <c r="Y301" s="220"/>
      <c r="Z301" s="220"/>
      <c r="AA301" s="220"/>
      <c r="AB301" s="220"/>
      <c r="AC301" s="220"/>
      <c r="AD301" s="220"/>
      <c r="AE301" s="220"/>
      <c r="AF301" s="220"/>
      <c r="AG301" s="220"/>
      <c r="AH301" s="245"/>
      <c r="AI301" s="245"/>
      <c r="AJ301" s="245"/>
      <c r="AK301" s="245"/>
      <c r="AL301" s="245"/>
      <c r="AM301" s="220"/>
      <c r="AN301" s="220"/>
      <c r="AO301" s="220"/>
      <c r="AP301" s="220"/>
      <c r="AQ301" s="220"/>
    </row>
    <row r="302" spans="1:43" s="80" customFormat="1" ht="20.100000000000001" hidden="1" customHeight="1" outlineLevel="1">
      <c r="A302" s="271"/>
      <c r="B302" s="323" t="s">
        <v>736</v>
      </c>
      <c r="C302" s="79" t="s">
        <v>207</v>
      </c>
      <c r="D302" s="79" t="s">
        <v>85</v>
      </c>
      <c r="E302" s="20" t="s">
        <v>142</v>
      </c>
      <c r="F302" s="79" t="s">
        <v>81</v>
      </c>
      <c r="G302" s="71">
        <v>1</v>
      </c>
      <c r="H302" s="71">
        <f t="shared" si="77"/>
        <v>1073.7</v>
      </c>
      <c r="I302" s="88">
        <f t="shared" si="78"/>
        <v>1371.11</v>
      </c>
      <c r="J302" s="277">
        <f t="shared" si="79"/>
        <v>1371.11</v>
      </c>
      <c r="K302" s="305"/>
      <c r="L302" s="88">
        <v>1213.22</v>
      </c>
      <c r="M302" s="88">
        <f t="shared" si="80"/>
        <v>1073.7</v>
      </c>
      <c r="N302" s="27"/>
      <c r="O302" s="27"/>
      <c r="P302" s="27"/>
      <c r="Q302" s="27"/>
      <c r="R302" s="283"/>
      <c r="S302" s="220"/>
      <c r="T302" s="220"/>
      <c r="U302" s="220"/>
      <c r="V302" s="220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/>
      <c r="AH302" s="245"/>
      <c r="AI302" s="245"/>
      <c r="AJ302" s="245"/>
      <c r="AK302" s="245"/>
      <c r="AL302" s="245"/>
      <c r="AM302" s="220"/>
      <c r="AN302" s="220"/>
      <c r="AO302" s="220"/>
      <c r="AP302" s="220"/>
      <c r="AQ302" s="220"/>
    </row>
    <row r="303" spans="1:43" s="80" customFormat="1" ht="20.100000000000001" hidden="1" customHeight="1" outlineLevel="1">
      <c r="A303" s="271"/>
      <c r="B303" s="323" t="s">
        <v>738</v>
      </c>
      <c r="C303" s="79" t="s">
        <v>206</v>
      </c>
      <c r="D303" s="79" t="s">
        <v>85</v>
      </c>
      <c r="E303" s="20" t="s">
        <v>143</v>
      </c>
      <c r="F303" s="79" t="s">
        <v>81</v>
      </c>
      <c r="G303" s="71">
        <v>1</v>
      </c>
      <c r="H303" s="71">
        <f t="shared" si="77"/>
        <v>863.48</v>
      </c>
      <c r="I303" s="88">
        <f t="shared" si="78"/>
        <v>1102.6600000000001</v>
      </c>
      <c r="J303" s="277">
        <f t="shared" si="79"/>
        <v>1102.6600000000001</v>
      </c>
      <c r="K303" s="305"/>
      <c r="L303" s="88">
        <v>975.68</v>
      </c>
      <c r="M303" s="88">
        <f t="shared" si="80"/>
        <v>863.48</v>
      </c>
      <c r="N303" s="27"/>
      <c r="O303" s="27"/>
      <c r="P303" s="27"/>
      <c r="Q303" s="27"/>
      <c r="R303" s="283"/>
      <c r="S303" s="220"/>
      <c r="T303" s="220"/>
      <c r="U303" s="220"/>
      <c r="V303" s="220"/>
      <c r="W303" s="220"/>
      <c r="X303" s="220"/>
      <c r="Y303" s="220"/>
      <c r="Z303" s="220"/>
      <c r="AA303" s="220"/>
      <c r="AB303" s="220"/>
      <c r="AC303" s="220"/>
      <c r="AD303" s="220"/>
      <c r="AE303" s="220"/>
      <c r="AF303" s="220"/>
      <c r="AG303" s="220"/>
      <c r="AH303" s="245"/>
      <c r="AI303" s="245"/>
      <c r="AJ303" s="245"/>
      <c r="AK303" s="245"/>
      <c r="AL303" s="245"/>
      <c r="AM303" s="220"/>
      <c r="AN303" s="220"/>
      <c r="AO303" s="220"/>
      <c r="AP303" s="220"/>
      <c r="AQ303" s="220"/>
    </row>
    <row r="304" spans="1:43" s="80" customFormat="1" ht="20.100000000000001" hidden="1" customHeight="1" outlineLevel="1">
      <c r="A304" s="271"/>
      <c r="B304" s="324"/>
      <c r="C304" s="84"/>
      <c r="D304" s="84"/>
      <c r="E304" s="84"/>
      <c r="F304" s="84"/>
      <c r="G304" s="84"/>
      <c r="H304" s="85" t="s">
        <v>223</v>
      </c>
      <c r="I304" s="99" t="e">
        <f>+J304/$J$10</f>
        <v>#DIV/0!</v>
      </c>
      <c r="J304" s="325">
        <f>SUM(J273:J303)</f>
        <v>23367.089099999997</v>
      </c>
      <c r="K304" s="305"/>
      <c r="L304" s="88"/>
      <c r="M304" s="88">
        <f t="shared" si="80"/>
        <v>0</v>
      </c>
      <c r="N304" s="27"/>
      <c r="O304" s="27"/>
      <c r="P304" s="27"/>
      <c r="Q304" s="27"/>
      <c r="R304" s="283"/>
      <c r="S304" s="220"/>
      <c r="T304" s="220"/>
      <c r="U304" s="220"/>
      <c r="V304" s="220"/>
      <c r="W304" s="220"/>
      <c r="X304" s="220"/>
      <c r="Y304" s="220"/>
      <c r="Z304" s="220"/>
      <c r="AA304" s="220"/>
      <c r="AB304" s="220"/>
      <c r="AC304" s="220"/>
      <c r="AD304" s="220"/>
      <c r="AE304" s="220"/>
      <c r="AF304" s="220"/>
      <c r="AG304" s="220"/>
      <c r="AH304" s="245"/>
      <c r="AI304" s="245"/>
      <c r="AJ304" s="245"/>
      <c r="AK304" s="245"/>
      <c r="AL304" s="245"/>
      <c r="AM304" s="220"/>
      <c r="AN304" s="220"/>
      <c r="AO304" s="220"/>
      <c r="AP304" s="220"/>
      <c r="AQ304" s="220"/>
    </row>
    <row r="305" spans="1:43" s="80" customFormat="1" ht="20.100000000000001" hidden="1" customHeight="1">
      <c r="A305" s="271"/>
      <c r="B305" s="271"/>
      <c r="C305" s="230"/>
      <c r="D305" s="230"/>
      <c r="E305" s="24"/>
      <c r="F305" s="230"/>
      <c r="G305" s="48"/>
      <c r="H305" s="47"/>
      <c r="I305" s="5"/>
      <c r="J305" s="326"/>
      <c r="K305" s="305"/>
      <c r="L305" s="88"/>
      <c r="M305" s="88">
        <f t="shared" si="80"/>
        <v>0</v>
      </c>
      <c r="N305" s="27"/>
      <c r="O305" s="27"/>
      <c r="P305" s="27"/>
      <c r="Q305" s="27"/>
      <c r="R305" s="283"/>
      <c r="S305" s="220"/>
      <c r="T305" s="220"/>
      <c r="U305" s="220"/>
      <c r="V305" s="220"/>
      <c r="W305" s="220"/>
      <c r="X305" s="220"/>
      <c r="Y305" s="220"/>
      <c r="Z305" s="220"/>
      <c r="AA305" s="220"/>
      <c r="AB305" s="220"/>
      <c r="AC305" s="220"/>
      <c r="AD305" s="220"/>
      <c r="AE305" s="220"/>
      <c r="AF305" s="220"/>
      <c r="AG305" s="220"/>
      <c r="AH305" s="245"/>
      <c r="AI305" s="245"/>
      <c r="AJ305" s="245"/>
      <c r="AK305" s="245"/>
      <c r="AL305" s="245"/>
      <c r="AM305" s="220"/>
      <c r="AN305" s="220"/>
      <c r="AO305" s="220"/>
      <c r="AP305" s="220"/>
      <c r="AQ305" s="220"/>
    </row>
    <row r="306" spans="1:43" s="80" customFormat="1" ht="20.100000000000001" hidden="1" customHeight="1">
      <c r="A306" s="271"/>
      <c r="B306" s="321">
        <v>15</v>
      </c>
      <c r="C306" s="41"/>
      <c r="D306" s="41"/>
      <c r="E306" s="18" t="s">
        <v>21</v>
      </c>
      <c r="F306" s="18"/>
      <c r="G306" s="52"/>
      <c r="H306" s="52"/>
      <c r="I306" s="18"/>
      <c r="J306" s="322">
        <f>J335</f>
        <v>25212.296999999995</v>
      </c>
      <c r="K306" s="306"/>
      <c r="L306" s="184"/>
      <c r="M306" s="184">
        <f t="shared" si="80"/>
        <v>0</v>
      </c>
      <c r="N306" s="36"/>
      <c r="O306" s="36"/>
      <c r="P306" s="36"/>
      <c r="Q306" s="36"/>
      <c r="R306" s="280"/>
      <c r="S306" s="218"/>
      <c r="T306" s="218"/>
      <c r="U306" s="218"/>
      <c r="V306" s="218"/>
      <c r="W306" s="218"/>
      <c r="X306" s="218"/>
      <c r="Y306" s="218"/>
      <c r="Z306" s="218"/>
      <c r="AA306" s="218"/>
      <c r="AB306" s="218"/>
      <c r="AC306" s="218"/>
      <c r="AD306" s="218"/>
      <c r="AE306" s="218"/>
      <c r="AF306" s="218"/>
      <c r="AG306" s="218"/>
      <c r="AH306" s="223"/>
      <c r="AI306" s="223"/>
      <c r="AJ306" s="223"/>
      <c r="AK306" s="223"/>
      <c r="AL306" s="223"/>
      <c r="AM306" s="218"/>
      <c r="AN306" s="218"/>
      <c r="AO306" s="218"/>
      <c r="AP306" s="218"/>
      <c r="AQ306" s="218"/>
    </row>
    <row r="307" spans="1:43" s="80" customFormat="1" ht="39.950000000000003" hidden="1" customHeight="1" outlineLevel="1">
      <c r="A307" s="271"/>
      <c r="B307" s="323" t="s">
        <v>51</v>
      </c>
      <c r="C307" s="79" t="s">
        <v>382</v>
      </c>
      <c r="D307" s="79" t="s">
        <v>104</v>
      </c>
      <c r="E307" s="20" t="s">
        <v>609</v>
      </c>
      <c r="F307" s="79" t="s">
        <v>81</v>
      </c>
      <c r="G307" s="71">
        <v>2</v>
      </c>
      <c r="H307" s="71">
        <f t="shared" ref="H307:H334" si="81">+M307</f>
        <v>128.41999999999999</v>
      </c>
      <c r="I307" s="88">
        <f t="shared" ref="I307:I334" si="82">ROUND((H307*$M$13)+H307,2)</f>
        <v>163.99</v>
      </c>
      <c r="J307" s="277">
        <f t="shared" ref="J307:J334" si="83">+I307*G307</f>
        <v>327.98</v>
      </c>
      <c r="K307" s="305"/>
      <c r="L307" s="88">
        <v>145.11000000000001</v>
      </c>
      <c r="M307" s="88">
        <f t="shared" si="80"/>
        <v>128.41999999999999</v>
      </c>
      <c r="N307" s="27"/>
      <c r="O307" s="27"/>
      <c r="P307" s="27"/>
      <c r="Q307" s="27"/>
      <c r="R307" s="283"/>
      <c r="S307" s="220"/>
      <c r="T307" s="220"/>
      <c r="U307" s="220"/>
      <c r="V307" s="220"/>
      <c r="W307" s="220"/>
      <c r="X307" s="220"/>
      <c r="Y307" s="220"/>
      <c r="Z307" s="220"/>
      <c r="AA307" s="220"/>
      <c r="AB307" s="220"/>
      <c r="AC307" s="220"/>
      <c r="AD307" s="220"/>
      <c r="AE307" s="220"/>
      <c r="AF307" s="220"/>
      <c r="AG307" s="220"/>
      <c r="AH307" s="245"/>
      <c r="AI307" s="245"/>
      <c r="AJ307" s="245"/>
      <c r="AK307" s="245"/>
      <c r="AL307" s="245"/>
      <c r="AM307" s="220"/>
      <c r="AN307" s="220"/>
      <c r="AO307" s="220"/>
      <c r="AP307" s="220"/>
      <c r="AQ307" s="220"/>
    </row>
    <row r="308" spans="1:43" ht="30" hidden="1" customHeight="1" outlineLevel="1">
      <c r="A308" s="271"/>
      <c r="B308" s="323" t="s">
        <v>52</v>
      </c>
      <c r="C308" s="79">
        <v>6021</v>
      </c>
      <c r="D308" s="79" t="s">
        <v>85</v>
      </c>
      <c r="E308" s="20" t="s">
        <v>596</v>
      </c>
      <c r="F308" s="79" t="s">
        <v>81</v>
      </c>
      <c r="G308" s="71">
        <v>2</v>
      </c>
      <c r="H308" s="71">
        <f t="shared" si="81"/>
        <v>150.09</v>
      </c>
      <c r="I308" s="88">
        <f t="shared" si="82"/>
        <v>191.66</v>
      </c>
      <c r="J308" s="277">
        <f t="shared" si="83"/>
        <v>383.32</v>
      </c>
      <c r="K308" s="305"/>
      <c r="L308" s="88">
        <v>169.59</v>
      </c>
      <c r="M308" s="88">
        <f t="shared" si="80"/>
        <v>150.09</v>
      </c>
      <c r="N308" s="11"/>
      <c r="O308" s="11"/>
      <c r="P308" s="11"/>
      <c r="Q308" s="11"/>
      <c r="R308" s="279"/>
      <c r="AH308" s="217"/>
      <c r="AI308" s="217"/>
      <c r="AJ308" s="217"/>
      <c r="AK308" s="217"/>
      <c r="AL308" s="217"/>
      <c r="AM308" s="5"/>
      <c r="AN308" s="5"/>
      <c r="AO308" s="5"/>
      <c r="AP308" s="5"/>
      <c r="AQ308" s="5"/>
    </row>
    <row r="309" spans="1:43" ht="39.950000000000003" hidden="1" customHeight="1" outlineLevel="1">
      <c r="A309" s="271"/>
      <c r="B309" s="323" t="s">
        <v>53</v>
      </c>
      <c r="C309" s="73">
        <v>72739</v>
      </c>
      <c r="D309" s="79" t="s">
        <v>85</v>
      </c>
      <c r="E309" s="20" t="s">
        <v>462</v>
      </c>
      <c r="F309" s="79" t="s">
        <v>81</v>
      </c>
      <c r="G309" s="71">
        <v>10</v>
      </c>
      <c r="H309" s="71">
        <f t="shared" si="81"/>
        <v>278.16000000000003</v>
      </c>
      <c r="I309" s="88">
        <f t="shared" si="82"/>
        <v>355.21</v>
      </c>
      <c r="J309" s="277">
        <f t="shared" si="83"/>
        <v>3552.1</v>
      </c>
      <c r="K309" s="305"/>
      <c r="L309" s="88">
        <v>314.3</v>
      </c>
      <c r="M309" s="88">
        <f t="shared" si="80"/>
        <v>278.16000000000003</v>
      </c>
      <c r="N309" s="11"/>
      <c r="O309" s="11"/>
      <c r="P309" s="11"/>
      <c r="Q309" s="11"/>
      <c r="R309" s="279"/>
      <c r="AH309" s="217"/>
      <c r="AI309" s="217"/>
      <c r="AJ309" s="217"/>
      <c r="AK309" s="217"/>
      <c r="AL309" s="217"/>
      <c r="AM309" s="5"/>
      <c r="AN309" s="5"/>
      <c r="AO309" s="5"/>
      <c r="AP309" s="5"/>
      <c r="AQ309" s="5"/>
    </row>
    <row r="310" spans="1:43" ht="30" hidden="1" customHeight="1" outlineLevel="1">
      <c r="A310" s="271"/>
      <c r="B310" s="323" t="s">
        <v>422</v>
      </c>
      <c r="C310" s="73">
        <v>40729</v>
      </c>
      <c r="D310" s="79" t="s">
        <v>85</v>
      </c>
      <c r="E310" s="20" t="s">
        <v>597</v>
      </c>
      <c r="F310" s="79" t="s">
        <v>81</v>
      </c>
      <c r="G310" s="71">
        <v>14</v>
      </c>
      <c r="H310" s="71">
        <f t="shared" si="81"/>
        <v>144.09</v>
      </c>
      <c r="I310" s="88">
        <f t="shared" si="82"/>
        <v>184</v>
      </c>
      <c r="J310" s="277">
        <f t="shared" si="83"/>
        <v>2576</v>
      </c>
      <c r="K310" s="305"/>
      <c r="L310" s="88">
        <v>162.81</v>
      </c>
      <c r="M310" s="88">
        <f t="shared" si="80"/>
        <v>144.09</v>
      </c>
      <c r="N310" s="11"/>
      <c r="O310" s="11"/>
      <c r="P310" s="11"/>
      <c r="Q310" s="11"/>
      <c r="R310" s="279"/>
      <c r="AH310" s="217"/>
      <c r="AI310" s="217"/>
      <c r="AJ310" s="217"/>
      <c r="AK310" s="217"/>
      <c r="AL310" s="217"/>
      <c r="AM310" s="5"/>
      <c r="AN310" s="5"/>
      <c r="AO310" s="5"/>
      <c r="AP310" s="5"/>
      <c r="AQ310" s="5"/>
    </row>
    <row r="311" spans="1:43" ht="30" hidden="1" customHeight="1" outlineLevel="1">
      <c r="A311" s="271"/>
      <c r="B311" s="323" t="s">
        <v>54</v>
      </c>
      <c r="C311" s="79">
        <v>86901</v>
      </c>
      <c r="D311" s="79" t="s">
        <v>85</v>
      </c>
      <c r="E311" s="20" t="s">
        <v>135</v>
      </c>
      <c r="F311" s="79" t="s">
        <v>81</v>
      </c>
      <c r="G311" s="71">
        <v>13</v>
      </c>
      <c r="H311" s="71">
        <f t="shared" si="81"/>
        <v>75.7</v>
      </c>
      <c r="I311" s="88">
        <f t="shared" si="82"/>
        <v>96.67</v>
      </c>
      <c r="J311" s="277">
        <f t="shared" si="83"/>
        <v>1256.71</v>
      </c>
      <c r="K311" s="305"/>
      <c r="L311" s="88">
        <v>85.54</v>
      </c>
      <c r="M311" s="88">
        <f t="shared" si="80"/>
        <v>75.7</v>
      </c>
      <c r="N311" s="11"/>
      <c r="O311" s="11"/>
      <c r="P311" s="11"/>
      <c r="Q311" s="11"/>
      <c r="R311" s="279"/>
      <c r="AH311" s="217"/>
      <c r="AI311" s="217"/>
      <c r="AJ311" s="217"/>
      <c r="AK311" s="217"/>
      <c r="AL311" s="217"/>
      <c r="AM311" s="5"/>
      <c r="AN311" s="5"/>
      <c r="AO311" s="5"/>
      <c r="AP311" s="5"/>
      <c r="AQ311" s="5"/>
    </row>
    <row r="312" spans="1:43" ht="39.950000000000003" hidden="1" customHeight="1" outlineLevel="1">
      <c r="A312" s="271"/>
      <c r="B312" s="323" t="s">
        <v>55</v>
      </c>
      <c r="C312" s="79"/>
      <c r="D312" s="79" t="s">
        <v>2</v>
      </c>
      <c r="E312" s="20" t="s">
        <v>139</v>
      </c>
      <c r="F312" s="79" t="s">
        <v>81</v>
      </c>
      <c r="G312" s="71">
        <v>3</v>
      </c>
      <c r="H312" s="71">
        <f t="shared" si="81"/>
        <v>465.73</v>
      </c>
      <c r="I312" s="88">
        <f t="shared" si="82"/>
        <v>594.74</v>
      </c>
      <c r="J312" s="277">
        <f t="shared" si="83"/>
        <v>1784.22</v>
      </c>
      <c r="K312" s="305"/>
      <c r="L312" s="88">
        <v>526.25</v>
      </c>
      <c r="M312" s="88">
        <f t="shared" si="80"/>
        <v>465.73</v>
      </c>
      <c r="N312" s="11"/>
      <c r="O312" s="11"/>
      <c r="P312" s="11"/>
      <c r="Q312" s="11"/>
      <c r="R312" s="279"/>
      <c r="AH312" s="217"/>
      <c r="AI312" s="217"/>
      <c r="AJ312" s="217"/>
      <c r="AK312" s="217"/>
      <c r="AL312" s="217"/>
      <c r="AM312" s="5"/>
      <c r="AN312" s="5"/>
      <c r="AO312" s="5"/>
      <c r="AP312" s="5"/>
      <c r="AQ312" s="5"/>
    </row>
    <row r="313" spans="1:43" ht="39.950000000000003" hidden="1" customHeight="1" outlineLevel="1">
      <c r="A313" s="271"/>
      <c r="B313" s="323" t="s">
        <v>56</v>
      </c>
      <c r="C313" s="79">
        <v>86936</v>
      </c>
      <c r="D313" s="79" t="s">
        <v>85</v>
      </c>
      <c r="E313" s="20" t="s">
        <v>140</v>
      </c>
      <c r="F313" s="79" t="s">
        <v>66</v>
      </c>
      <c r="G313" s="71">
        <v>9</v>
      </c>
      <c r="H313" s="71">
        <f t="shared" si="81"/>
        <v>178.22</v>
      </c>
      <c r="I313" s="88">
        <f t="shared" si="82"/>
        <v>227.59</v>
      </c>
      <c r="J313" s="277">
        <f t="shared" si="83"/>
        <v>2048.31</v>
      </c>
      <c r="K313" s="305"/>
      <c r="L313" s="88">
        <v>201.38</v>
      </c>
      <c r="M313" s="88">
        <f t="shared" si="80"/>
        <v>178.22</v>
      </c>
      <c r="N313" s="11"/>
      <c r="O313" s="11"/>
      <c r="P313" s="11"/>
      <c r="Q313" s="11"/>
      <c r="R313" s="279"/>
      <c r="AH313" s="217"/>
      <c r="AI313" s="217"/>
      <c r="AJ313" s="217"/>
      <c r="AK313" s="217"/>
      <c r="AL313" s="217"/>
      <c r="AM313" s="5"/>
      <c r="AN313" s="5"/>
      <c r="AO313" s="5"/>
      <c r="AP313" s="5"/>
      <c r="AQ313" s="5"/>
    </row>
    <row r="314" spans="1:43" ht="20.100000000000001" hidden="1" customHeight="1" outlineLevel="1">
      <c r="A314" s="271"/>
      <c r="B314" s="323" t="s">
        <v>57</v>
      </c>
      <c r="C314" s="79"/>
      <c r="D314" s="79" t="s">
        <v>2</v>
      </c>
      <c r="E314" s="20" t="s">
        <v>421</v>
      </c>
      <c r="F314" s="79" t="s">
        <v>81</v>
      </c>
      <c r="G314" s="71">
        <v>2</v>
      </c>
      <c r="H314" s="71">
        <f t="shared" si="81"/>
        <v>197.65</v>
      </c>
      <c r="I314" s="88">
        <f t="shared" si="82"/>
        <v>252.4</v>
      </c>
      <c r="J314" s="277">
        <f t="shared" si="83"/>
        <v>504.8</v>
      </c>
      <c r="K314" s="305"/>
      <c r="L314" s="88">
        <v>223.33</v>
      </c>
      <c r="M314" s="88">
        <f t="shared" si="80"/>
        <v>197.65</v>
      </c>
      <c r="N314" s="11"/>
      <c r="O314" s="11"/>
      <c r="P314" s="11"/>
      <c r="Q314" s="11"/>
      <c r="R314" s="279"/>
      <c r="AH314" s="217"/>
      <c r="AI314" s="217"/>
      <c r="AJ314" s="217"/>
      <c r="AK314" s="217"/>
      <c r="AL314" s="217"/>
      <c r="AM314" s="5"/>
      <c r="AN314" s="5"/>
      <c r="AO314" s="5"/>
      <c r="AP314" s="5"/>
      <c r="AQ314" s="5"/>
    </row>
    <row r="315" spans="1:43" ht="30" hidden="1" customHeight="1" outlineLevel="1">
      <c r="A315" s="271"/>
      <c r="B315" s="323" t="s">
        <v>58</v>
      </c>
      <c r="C315" s="79"/>
      <c r="D315" s="79" t="s">
        <v>2</v>
      </c>
      <c r="E315" s="20" t="s">
        <v>600</v>
      </c>
      <c r="F315" s="79" t="s">
        <v>81</v>
      </c>
      <c r="G315" s="71">
        <v>3</v>
      </c>
      <c r="H315" s="71">
        <f t="shared" si="81"/>
        <v>127.49</v>
      </c>
      <c r="I315" s="88">
        <f t="shared" si="82"/>
        <v>162.80000000000001</v>
      </c>
      <c r="J315" s="277">
        <f t="shared" si="83"/>
        <v>488.40000000000003</v>
      </c>
      <c r="K315" s="305"/>
      <c r="L315" s="88">
        <v>144.06</v>
      </c>
      <c r="M315" s="88">
        <f t="shared" si="80"/>
        <v>127.49</v>
      </c>
      <c r="N315" s="11"/>
      <c r="O315" s="11"/>
      <c r="P315" s="11"/>
      <c r="Q315" s="11"/>
      <c r="R315" s="279"/>
      <c r="AH315" s="217"/>
      <c r="AI315" s="217"/>
      <c r="AJ315" s="217"/>
      <c r="AK315" s="217"/>
      <c r="AL315" s="217"/>
      <c r="AM315" s="5"/>
      <c r="AN315" s="5"/>
      <c r="AO315" s="5"/>
      <c r="AP315" s="5"/>
      <c r="AQ315" s="5"/>
    </row>
    <row r="316" spans="1:43" ht="30" hidden="1" customHeight="1" outlineLevel="1">
      <c r="A316" s="271"/>
      <c r="B316" s="323" t="s">
        <v>59</v>
      </c>
      <c r="C316" s="79">
        <v>86904</v>
      </c>
      <c r="D316" s="79" t="s">
        <v>85</v>
      </c>
      <c r="E316" s="20" t="s">
        <v>601</v>
      </c>
      <c r="F316" s="79" t="s">
        <v>81</v>
      </c>
      <c r="G316" s="71">
        <v>3</v>
      </c>
      <c r="H316" s="71">
        <f t="shared" si="81"/>
        <v>61.16</v>
      </c>
      <c r="I316" s="88">
        <f t="shared" si="82"/>
        <v>78.099999999999994</v>
      </c>
      <c r="J316" s="277">
        <f t="shared" si="83"/>
        <v>234.29999999999998</v>
      </c>
      <c r="K316" s="305"/>
      <c r="L316" s="88">
        <v>69.11</v>
      </c>
      <c r="M316" s="88">
        <f t="shared" si="80"/>
        <v>61.16</v>
      </c>
      <c r="N316" s="11"/>
      <c r="O316" s="11"/>
      <c r="P316" s="11"/>
      <c r="Q316" s="11"/>
      <c r="R316" s="279"/>
      <c r="AH316" s="217"/>
      <c r="AI316" s="217"/>
      <c r="AJ316" s="217"/>
      <c r="AK316" s="217"/>
      <c r="AL316" s="217"/>
      <c r="AM316" s="5"/>
      <c r="AN316" s="5"/>
      <c r="AO316" s="5"/>
      <c r="AP316" s="5"/>
      <c r="AQ316" s="5"/>
    </row>
    <row r="317" spans="1:43" ht="30" hidden="1" customHeight="1" outlineLevel="1">
      <c r="A317" s="271"/>
      <c r="B317" s="323" t="s">
        <v>60</v>
      </c>
      <c r="C317" s="79">
        <v>86919</v>
      </c>
      <c r="D317" s="79" t="s">
        <v>85</v>
      </c>
      <c r="E317" s="20" t="s">
        <v>612</v>
      </c>
      <c r="F317" s="79" t="s">
        <v>81</v>
      </c>
      <c r="G317" s="71">
        <v>5</v>
      </c>
      <c r="H317" s="71">
        <f t="shared" si="81"/>
        <v>227.19</v>
      </c>
      <c r="I317" s="88">
        <f t="shared" si="82"/>
        <v>290.12</v>
      </c>
      <c r="J317" s="277">
        <f t="shared" si="83"/>
        <v>1450.6</v>
      </c>
      <c r="K317" s="305"/>
      <c r="L317" s="88">
        <v>256.70999999999998</v>
      </c>
      <c r="M317" s="88">
        <f t="shared" si="80"/>
        <v>227.19</v>
      </c>
      <c r="N317" s="11"/>
      <c r="O317" s="11"/>
      <c r="P317" s="11"/>
      <c r="Q317" s="11"/>
      <c r="R317" s="279"/>
      <c r="AH317" s="217"/>
      <c r="AI317" s="217"/>
      <c r="AJ317" s="217"/>
      <c r="AK317" s="217"/>
      <c r="AL317" s="217"/>
      <c r="AM317" s="5"/>
      <c r="AN317" s="5"/>
      <c r="AO317" s="5"/>
      <c r="AP317" s="5"/>
      <c r="AQ317" s="5"/>
    </row>
    <row r="318" spans="1:43" ht="30" hidden="1" customHeight="1" outlineLevel="1">
      <c r="A318" s="271"/>
      <c r="B318" s="323" t="s">
        <v>269</v>
      </c>
      <c r="C318" s="79">
        <v>9535</v>
      </c>
      <c r="D318" s="79" t="s">
        <v>85</v>
      </c>
      <c r="E318" s="20" t="s">
        <v>137</v>
      </c>
      <c r="F318" s="79" t="s">
        <v>81</v>
      </c>
      <c r="G318" s="71">
        <v>10</v>
      </c>
      <c r="H318" s="71">
        <f t="shared" si="81"/>
        <v>38.840000000000003</v>
      </c>
      <c r="I318" s="88">
        <f t="shared" si="82"/>
        <v>49.6</v>
      </c>
      <c r="J318" s="277">
        <f t="shared" si="83"/>
        <v>496</v>
      </c>
      <c r="K318" s="305"/>
      <c r="L318" s="88">
        <v>43.89</v>
      </c>
      <c r="M318" s="88">
        <f t="shared" si="80"/>
        <v>38.840000000000003</v>
      </c>
      <c r="N318" s="11"/>
      <c r="O318" s="11"/>
      <c r="P318" s="11"/>
      <c r="Q318" s="11"/>
      <c r="R318" s="279"/>
      <c r="AH318" s="217"/>
      <c r="AI318" s="217"/>
      <c r="AJ318" s="217"/>
      <c r="AK318" s="217"/>
      <c r="AL318" s="217"/>
      <c r="AM318" s="5"/>
      <c r="AN318" s="5"/>
      <c r="AO318" s="5"/>
      <c r="AP318" s="5"/>
      <c r="AQ318" s="5"/>
    </row>
    <row r="319" spans="1:43" ht="30" hidden="1" customHeight="1" outlineLevel="1">
      <c r="A319" s="271"/>
      <c r="B319" s="323" t="s">
        <v>61</v>
      </c>
      <c r="C319" s="73" t="s">
        <v>381</v>
      </c>
      <c r="D319" s="54" t="s">
        <v>104</v>
      </c>
      <c r="E319" s="20" t="s">
        <v>598</v>
      </c>
      <c r="F319" s="79" t="s">
        <v>81</v>
      </c>
      <c r="G319" s="71">
        <v>2</v>
      </c>
      <c r="H319" s="71">
        <f t="shared" si="81"/>
        <v>180.26</v>
      </c>
      <c r="I319" s="88">
        <f t="shared" si="82"/>
        <v>230.19</v>
      </c>
      <c r="J319" s="277">
        <f t="shared" si="83"/>
        <v>460.38</v>
      </c>
      <c r="K319" s="305"/>
      <c r="L319" s="88">
        <v>203.68</v>
      </c>
      <c r="M319" s="88">
        <f t="shared" si="80"/>
        <v>180.26</v>
      </c>
      <c r="N319" s="11"/>
      <c r="O319" s="11"/>
      <c r="P319" s="11"/>
      <c r="Q319" s="11"/>
      <c r="R319" s="279"/>
      <c r="AH319" s="217"/>
      <c r="AI319" s="217"/>
      <c r="AJ319" s="217"/>
      <c r="AK319" s="217"/>
      <c r="AL319" s="217"/>
      <c r="AM319" s="5"/>
      <c r="AN319" s="5"/>
      <c r="AO319" s="5"/>
      <c r="AP319" s="5"/>
      <c r="AQ319" s="5"/>
    </row>
    <row r="320" spans="1:43" ht="20.100000000000001" hidden="1" customHeight="1" outlineLevel="1">
      <c r="A320" s="271"/>
      <c r="B320" s="323" t="s">
        <v>62</v>
      </c>
      <c r="C320" s="79"/>
      <c r="D320" s="79" t="s">
        <v>2</v>
      </c>
      <c r="E320" s="20" t="s">
        <v>599</v>
      </c>
      <c r="F320" s="79" t="s">
        <v>81</v>
      </c>
      <c r="G320" s="71">
        <v>2</v>
      </c>
      <c r="H320" s="71">
        <f t="shared" si="81"/>
        <v>27.75</v>
      </c>
      <c r="I320" s="88">
        <f t="shared" si="82"/>
        <v>35.44</v>
      </c>
      <c r="J320" s="277">
        <f t="shared" si="83"/>
        <v>70.88</v>
      </c>
      <c r="K320" s="305"/>
      <c r="L320" s="88">
        <v>31.36</v>
      </c>
      <c r="M320" s="88">
        <f t="shared" si="80"/>
        <v>27.75</v>
      </c>
      <c r="N320" s="11"/>
      <c r="O320" s="11"/>
      <c r="P320" s="11"/>
      <c r="Q320" s="11"/>
      <c r="R320" s="279"/>
      <c r="AH320" s="217"/>
      <c r="AI320" s="217"/>
      <c r="AJ320" s="217"/>
      <c r="AK320" s="217"/>
      <c r="AL320" s="217"/>
      <c r="AM320" s="5"/>
      <c r="AN320" s="5"/>
      <c r="AO320" s="5"/>
      <c r="AP320" s="5"/>
      <c r="AQ320" s="5"/>
    </row>
    <row r="321" spans="1:43" s="80" customFormat="1" ht="20.100000000000001" hidden="1" customHeight="1" outlineLevel="1">
      <c r="A321" s="271"/>
      <c r="B321" s="323" t="s">
        <v>63</v>
      </c>
      <c r="C321" s="79"/>
      <c r="D321" s="79" t="s">
        <v>2</v>
      </c>
      <c r="E321" s="20" t="s">
        <v>133</v>
      </c>
      <c r="F321" s="79" t="s">
        <v>81</v>
      </c>
      <c r="G321" s="71">
        <v>14</v>
      </c>
      <c r="H321" s="71">
        <f t="shared" si="81"/>
        <v>59.06</v>
      </c>
      <c r="I321" s="88">
        <f t="shared" si="82"/>
        <v>75.42</v>
      </c>
      <c r="J321" s="277">
        <f t="shared" si="83"/>
        <v>1055.8800000000001</v>
      </c>
      <c r="K321" s="305"/>
      <c r="L321" s="88">
        <v>66.739999999999995</v>
      </c>
      <c r="M321" s="88">
        <f t="shared" si="80"/>
        <v>59.06</v>
      </c>
      <c r="N321" s="27"/>
      <c r="O321" s="27"/>
      <c r="P321" s="27"/>
      <c r="Q321" s="27"/>
      <c r="R321" s="283"/>
      <c r="S321" s="220"/>
      <c r="T321" s="220"/>
      <c r="U321" s="220"/>
      <c r="V321" s="220"/>
      <c r="W321" s="220"/>
      <c r="X321" s="220"/>
      <c r="Y321" s="220"/>
      <c r="Z321" s="220"/>
      <c r="AA321" s="220"/>
      <c r="AB321" s="220"/>
      <c r="AC321" s="220"/>
      <c r="AD321" s="220"/>
      <c r="AE321" s="220"/>
      <c r="AF321" s="220"/>
      <c r="AG321" s="220"/>
      <c r="AH321" s="245"/>
      <c r="AI321" s="245"/>
      <c r="AJ321" s="245"/>
      <c r="AK321" s="245"/>
      <c r="AL321" s="245"/>
      <c r="AM321" s="220"/>
      <c r="AN321" s="220"/>
      <c r="AO321" s="220"/>
      <c r="AP321" s="220"/>
      <c r="AQ321" s="220"/>
    </row>
    <row r="322" spans="1:43" s="80" customFormat="1" ht="30" hidden="1" customHeight="1" outlineLevel="1">
      <c r="A322" s="271"/>
      <c r="B322" s="323" t="s">
        <v>64</v>
      </c>
      <c r="C322" s="73"/>
      <c r="D322" s="73" t="s">
        <v>2</v>
      </c>
      <c r="E322" s="20" t="s">
        <v>132</v>
      </c>
      <c r="F322" s="79" t="s">
        <v>66</v>
      </c>
      <c r="G322" s="71">
        <v>3</v>
      </c>
      <c r="H322" s="71">
        <f t="shared" si="81"/>
        <v>203.05</v>
      </c>
      <c r="I322" s="88">
        <f t="shared" si="82"/>
        <v>259.29000000000002</v>
      </c>
      <c r="J322" s="277">
        <f t="shared" si="83"/>
        <v>777.87000000000012</v>
      </c>
      <c r="K322" s="305"/>
      <c r="L322" s="88">
        <v>229.44</v>
      </c>
      <c r="M322" s="88">
        <f t="shared" si="80"/>
        <v>203.05</v>
      </c>
      <c r="N322" s="27"/>
      <c r="O322" s="27"/>
      <c r="P322" s="27"/>
      <c r="Q322" s="27"/>
      <c r="R322" s="283"/>
      <c r="S322" s="220"/>
      <c r="T322" s="220"/>
      <c r="U322" s="220"/>
      <c r="V322" s="220"/>
      <c r="W322" s="220"/>
      <c r="X322" s="220"/>
      <c r="Y322" s="220"/>
      <c r="Z322" s="220"/>
      <c r="AA322" s="220"/>
      <c r="AB322" s="220"/>
      <c r="AC322" s="220"/>
      <c r="AD322" s="220"/>
      <c r="AE322" s="220"/>
      <c r="AF322" s="220"/>
      <c r="AG322" s="220"/>
      <c r="AH322" s="245"/>
      <c r="AI322" s="245"/>
      <c r="AJ322" s="245"/>
      <c r="AK322" s="245"/>
      <c r="AL322" s="245"/>
      <c r="AM322" s="220"/>
      <c r="AN322" s="220"/>
      <c r="AO322" s="220"/>
      <c r="AP322" s="220"/>
      <c r="AQ322" s="220"/>
    </row>
    <row r="323" spans="1:43" s="80" customFormat="1" ht="20.100000000000001" hidden="1" customHeight="1" outlineLevel="1">
      <c r="A323" s="271"/>
      <c r="B323" s="323" t="s">
        <v>65</v>
      </c>
      <c r="C323" s="79"/>
      <c r="D323" s="79" t="s">
        <v>2</v>
      </c>
      <c r="E323" s="20" t="s">
        <v>610</v>
      </c>
      <c r="F323" s="79" t="s">
        <v>81</v>
      </c>
      <c r="G323" s="71">
        <v>2</v>
      </c>
      <c r="H323" s="71">
        <f t="shared" si="81"/>
        <v>86.63</v>
      </c>
      <c r="I323" s="88">
        <f t="shared" si="82"/>
        <v>110.63</v>
      </c>
      <c r="J323" s="277">
        <f t="shared" si="83"/>
        <v>221.26</v>
      </c>
      <c r="K323" s="305"/>
      <c r="L323" s="88">
        <v>97.89</v>
      </c>
      <c r="M323" s="88">
        <f t="shared" si="80"/>
        <v>86.63</v>
      </c>
      <c r="N323" s="27"/>
      <c r="O323" s="27"/>
      <c r="P323" s="27"/>
      <c r="Q323" s="27"/>
      <c r="R323" s="283"/>
      <c r="S323" s="220"/>
      <c r="T323" s="220"/>
      <c r="U323" s="220"/>
      <c r="V323" s="220"/>
      <c r="W323" s="220"/>
      <c r="X323" s="220"/>
      <c r="Y323" s="220"/>
      <c r="Z323" s="220"/>
      <c r="AA323" s="220"/>
      <c r="AB323" s="220"/>
      <c r="AC323" s="220"/>
      <c r="AD323" s="220"/>
      <c r="AE323" s="220"/>
      <c r="AF323" s="220"/>
      <c r="AG323" s="220"/>
      <c r="AH323" s="245"/>
      <c r="AI323" s="245"/>
      <c r="AJ323" s="245"/>
      <c r="AK323" s="245"/>
      <c r="AL323" s="245"/>
      <c r="AM323" s="220"/>
      <c r="AN323" s="220"/>
      <c r="AO323" s="220"/>
      <c r="AP323" s="220"/>
      <c r="AQ323" s="220"/>
    </row>
    <row r="324" spans="1:43" ht="30" hidden="1" customHeight="1" outlineLevel="1">
      <c r="A324" s="271"/>
      <c r="B324" s="323" t="s">
        <v>901</v>
      </c>
      <c r="C324" s="79"/>
      <c r="D324" s="79" t="s">
        <v>2</v>
      </c>
      <c r="E324" s="20" t="s">
        <v>605</v>
      </c>
      <c r="F324" s="79" t="s">
        <v>81</v>
      </c>
      <c r="G324" s="71">
        <v>2</v>
      </c>
      <c r="H324" s="71">
        <f t="shared" si="81"/>
        <v>64.66</v>
      </c>
      <c r="I324" s="88">
        <f t="shared" si="82"/>
        <v>82.57</v>
      </c>
      <c r="J324" s="277">
        <f t="shared" si="83"/>
        <v>165.14</v>
      </c>
      <c r="K324" s="305"/>
      <c r="L324" s="88">
        <v>73.06</v>
      </c>
      <c r="M324" s="88">
        <f t="shared" si="80"/>
        <v>64.66</v>
      </c>
      <c r="N324" s="11"/>
      <c r="O324" s="11"/>
      <c r="P324" s="11"/>
      <c r="Q324" s="11"/>
      <c r="R324" s="279"/>
      <c r="AH324" s="217"/>
      <c r="AI324" s="217"/>
      <c r="AJ324" s="217"/>
      <c r="AK324" s="217"/>
      <c r="AL324" s="217"/>
      <c r="AM324" s="5"/>
      <c r="AN324" s="5"/>
      <c r="AO324" s="5"/>
      <c r="AP324" s="5"/>
      <c r="AQ324" s="5"/>
    </row>
    <row r="325" spans="1:43" ht="30" hidden="1" customHeight="1" outlineLevel="1">
      <c r="A325" s="271"/>
      <c r="B325" s="323" t="s">
        <v>270</v>
      </c>
      <c r="C325" s="79">
        <v>73663</v>
      </c>
      <c r="D325" s="79" t="s">
        <v>85</v>
      </c>
      <c r="E325" s="20" t="s">
        <v>138</v>
      </c>
      <c r="F325" s="79" t="s">
        <v>81</v>
      </c>
      <c r="G325" s="71">
        <v>10</v>
      </c>
      <c r="H325" s="71">
        <f t="shared" si="81"/>
        <v>60.51</v>
      </c>
      <c r="I325" s="88">
        <f t="shared" si="82"/>
        <v>77.27</v>
      </c>
      <c r="J325" s="277">
        <f t="shared" si="83"/>
        <v>772.69999999999993</v>
      </c>
      <c r="K325" s="305"/>
      <c r="L325" s="88">
        <v>68.37</v>
      </c>
      <c r="M325" s="88">
        <f t="shared" si="80"/>
        <v>60.51</v>
      </c>
      <c r="N325" s="11"/>
      <c r="O325" s="11"/>
      <c r="P325" s="11"/>
      <c r="Q325" s="11"/>
      <c r="R325" s="279"/>
      <c r="AH325" s="217"/>
      <c r="AI325" s="217"/>
      <c r="AJ325" s="217"/>
      <c r="AK325" s="217"/>
      <c r="AL325" s="217"/>
      <c r="AM325" s="5"/>
      <c r="AN325" s="5"/>
      <c r="AO325" s="5"/>
      <c r="AP325" s="5"/>
      <c r="AQ325" s="5"/>
    </row>
    <row r="326" spans="1:43" ht="26.25" hidden="1" customHeight="1" outlineLevel="1">
      <c r="A326" s="271"/>
      <c r="B326" s="323" t="s">
        <v>271</v>
      </c>
      <c r="C326" s="79">
        <v>86909</v>
      </c>
      <c r="D326" s="79" t="s">
        <v>85</v>
      </c>
      <c r="E326" s="20" t="s">
        <v>141</v>
      </c>
      <c r="F326" s="79" t="s">
        <v>81</v>
      </c>
      <c r="G326" s="71">
        <v>12</v>
      </c>
      <c r="H326" s="71">
        <f t="shared" si="81"/>
        <v>45.85</v>
      </c>
      <c r="I326" s="88">
        <f t="shared" si="82"/>
        <v>58.55</v>
      </c>
      <c r="J326" s="277">
        <f t="shared" si="83"/>
        <v>702.59999999999991</v>
      </c>
      <c r="K326" s="305"/>
      <c r="L326" s="88">
        <v>51.81</v>
      </c>
      <c r="M326" s="88">
        <f t="shared" si="80"/>
        <v>45.85</v>
      </c>
      <c r="N326" s="11"/>
      <c r="O326" s="11"/>
      <c r="P326" s="11"/>
      <c r="Q326" s="11"/>
      <c r="R326" s="279"/>
      <c r="AH326" s="217"/>
      <c r="AI326" s="217"/>
      <c r="AJ326" s="217"/>
      <c r="AK326" s="217"/>
      <c r="AL326" s="217"/>
      <c r="AM326" s="5"/>
      <c r="AN326" s="5"/>
      <c r="AO326" s="5"/>
      <c r="AP326" s="5"/>
      <c r="AQ326" s="5"/>
    </row>
    <row r="327" spans="1:43" ht="20.100000000000001" hidden="1" customHeight="1" outlineLevel="1">
      <c r="A327" s="271"/>
      <c r="B327" s="323" t="s">
        <v>272</v>
      </c>
      <c r="C327" s="79">
        <v>86916</v>
      </c>
      <c r="D327" s="79" t="s">
        <v>85</v>
      </c>
      <c r="E327" s="20" t="s">
        <v>611</v>
      </c>
      <c r="F327" s="79" t="s">
        <v>81</v>
      </c>
      <c r="G327" s="71">
        <v>11</v>
      </c>
      <c r="H327" s="71">
        <f t="shared" si="81"/>
        <v>8.66</v>
      </c>
      <c r="I327" s="88">
        <f t="shared" si="82"/>
        <v>11.06</v>
      </c>
      <c r="J327" s="277">
        <f t="shared" si="83"/>
        <v>121.66000000000001</v>
      </c>
      <c r="K327" s="305"/>
      <c r="L327" s="88">
        <v>9.7899999999999991</v>
      </c>
      <c r="M327" s="88">
        <f t="shared" si="80"/>
        <v>8.66</v>
      </c>
      <c r="N327" s="11"/>
      <c r="O327" s="11"/>
      <c r="P327" s="11"/>
      <c r="Q327" s="11"/>
      <c r="R327" s="279"/>
      <c r="AH327" s="217"/>
      <c r="AI327" s="217"/>
      <c r="AJ327" s="217"/>
      <c r="AK327" s="217"/>
      <c r="AL327" s="217"/>
      <c r="AM327" s="5"/>
      <c r="AN327" s="5"/>
      <c r="AO327" s="5"/>
      <c r="AP327" s="5"/>
      <c r="AQ327" s="5"/>
    </row>
    <row r="328" spans="1:43" ht="20.100000000000001" hidden="1" customHeight="1" outlineLevel="1">
      <c r="A328" s="271"/>
      <c r="B328" s="323" t="s">
        <v>606</v>
      </c>
      <c r="C328" s="79">
        <v>86906</v>
      </c>
      <c r="D328" s="79" t="s">
        <v>85</v>
      </c>
      <c r="E328" s="20" t="s">
        <v>134</v>
      </c>
      <c r="F328" s="79" t="s">
        <v>81</v>
      </c>
      <c r="G328" s="71">
        <v>19</v>
      </c>
      <c r="H328" s="71">
        <f t="shared" si="81"/>
        <v>23.04</v>
      </c>
      <c r="I328" s="88">
        <f t="shared" si="82"/>
        <v>29.42</v>
      </c>
      <c r="J328" s="277">
        <f t="shared" si="83"/>
        <v>558.98</v>
      </c>
      <c r="K328" s="305"/>
      <c r="L328" s="88">
        <v>26.03</v>
      </c>
      <c r="M328" s="88">
        <f t="shared" si="80"/>
        <v>23.04</v>
      </c>
      <c r="N328" s="11"/>
      <c r="O328" s="11"/>
      <c r="P328" s="11"/>
      <c r="Q328" s="11"/>
      <c r="R328" s="279"/>
      <c r="AH328" s="217"/>
      <c r="AI328" s="217"/>
      <c r="AJ328" s="217"/>
      <c r="AK328" s="217"/>
      <c r="AL328" s="217"/>
      <c r="AM328" s="5"/>
      <c r="AN328" s="5"/>
      <c r="AO328" s="5"/>
      <c r="AP328" s="5"/>
      <c r="AQ328" s="5"/>
    </row>
    <row r="329" spans="1:43" ht="20.100000000000001" hidden="1" customHeight="1" outlineLevel="1">
      <c r="A329" s="271"/>
      <c r="B329" s="323" t="s">
        <v>273</v>
      </c>
      <c r="C329" s="79"/>
      <c r="D329" s="79" t="s">
        <v>2</v>
      </c>
      <c r="E329" s="20" t="s">
        <v>602</v>
      </c>
      <c r="F329" s="79" t="s">
        <v>81</v>
      </c>
      <c r="G329" s="71">
        <v>17</v>
      </c>
      <c r="H329" s="71">
        <f t="shared" si="81"/>
        <v>58.43</v>
      </c>
      <c r="I329" s="88">
        <f t="shared" si="82"/>
        <v>74.62</v>
      </c>
      <c r="J329" s="277">
        <f t="shared" si="83"/>
        <v>1268.54</v>
      </c>
      <c r="K329" s="305"/>
      <c r="L329" s="88">
        <v>66.02</v>
      </c>
      <c r="M329" s="88">
        <f t="shared" si="80"/>
        <v>58.43</v>
      </c>
      <c r="N329" s="11"/>
      <c r="O329" s="11"/>
      <c r="P329" s="11"/>
      <c r="Q329" s="11"/>
      <c r="R329" s="279"/>
      <c r="AH329" s="217"/>
      <c r="AI329" s="217"/>
      <c r="AJ329" s="217"/>
      <c r="AK329" s="217"/>
      <c r="AL329" s="217"/>
      <c r="AM329" s="5"/>
      <c r="AN329" s="5"/>
      <c r="AO329" s="5"/>
      <c r="AP329" s="5"/>
      <c r="AQ329" s="5"/>
    </row>
    <row r="330" spans="1:43" ht="20.100000000000001" hidden="1" customHeight="1" outlineLevel="1">
      <c r="A330" s="271"/>
      <c r="B330" s="323" t="s">
        <v>274</v>
      </c>
      <c r="C330" s="54"/>
      <c r="D330" s="54" t="s">
        <v>2</v>
      </c>
      <c r="E330" s="20" t="s">
        <v>136</v>
      </c>
      <c r="F330" s="79" t="s">
        <v>81</v>
      </c>
      <c r="G330" s="71">
        <v>13</v>
      </c>
      <c r="H330" s="71">
        <f t="shared" si="81"/>
        <v>42.98</v>
      </c>
      <c r="I330" s="88">
        <f t="shared" si="82"/>
        <v>54.89</v>
      </c>
      <c r="J330" s="277">
        <f t="shared" si="83"/>
        <v>713.57</v>
      </c>
      <c r="K330" s="305"/>
      <c r="L330" s="88">
        <v>48.57</v>
      </c>
      <c r="M330" s="88">
        <f t="shared" si="80"/>
        <v>42.98</v>
      </c>
      <c r="N330" s="11"/>
      <c r="O330" s="11"/>
      <c r="P330" s="11"/>
      <c r="Q330" s="11"/>
      <c r="R330" s="279"/>
      <c r="AH330" s="217"/>
      <c r="AI330" s="217"/>
      <c r="AJ330" s="217"/>
      <c r="AK330" s="217"/>
      <c r="AL330" s="217"/>
      <c r="AM330" s="5"/>
      <c r="AN330" s="5"/>
      <c r="AO330" s="5"/>
      <c r="AP330" s="5"/>
      <c r="AQ330" s="5"/>
    </row>
    <row r="331" spans="1:43" ht="30" hidden="1" customHeight="1" outlineLevel="1">
      <c r="A331" s="271"/>
      <c r="B331" s="323" t="s">
        <v>275</v>
      </c>
      <c r="C331" s="79"/>
      <c r="D331" s="79" t="s">
        <v>2</v>
      </c>
      <c r="E331" s="20" t="s">
        <v>603</v>
      </c>
      <c r="F331" s="79" t="s">
        <v>81</v>
      </c>
      <c r="G331" s="71">
        <v>6</v>
      </c>
      <c r="H331" s="71">
        <f t="shared" si="81"/>
        <v>184.05</v>
      </c>
      <c r="I331" s="88">
        <f t="shared" si="82"/>
        <v>235.03</v>
      </c>
      <c r="J331" s="277">
        <f t="shared" si="83"/>
        <v>1410.18</v>
      </c>
      <c r="K331" s="305"/>
      <c r="L331" s="88">
        <v>207.97</v>
      </c>
      <c r="M331" s="88">
        <f t="shared" si="80"/>
        <v>184.05</v>
      </c>
      <c r="N331" s="11"/>
      <c r="O331" s="11"/>
      <c r="P331" s="11"/>
      <c r="Q331" s="11"/>
      <c r="R331" s="279"/>
      <c r="AH331" s="217"/>
      <c r="AI331" s="217"/>
      <c r="AJ331" s="217"/>
      <c r="AK331" s="217"/>
      <c r="AL331" s="217"/>
      <c r="AM331" s="5"/>
      <c r="AN331" s="5"/>
      <c r="AO331" s="5"/>
      <c r="AP331" s="5"/>
      <c r="AQ331" s="5"/>
    </row>
    <row r="332" spans="1:43" ht="20.100000000000001" hidden="1" customHeight="1" outlineLevel="1">
      <c r="A332" s="271"/>
      <c r="B332" s="323" t="s">
        <v>276</v>
      </c>
      <c r="C332" s="79"/>
      <c r="D332" s="79" t="s">
        <v>2</v>
      </c>
      <c r="E332" s="78" t="s">
        <v>613</v>
      </c>
      <c r="F332" s="79" t="s">
        <v>81</v>
      </c>
      <c r="G332" s="71">
        <v>3</v>
      </c>
      <c r="H332" s="71">
        <f t="shared" si="81"/>
        <v>172.95</v>
      </c>
      <c r="I332" s="88">
        <f t="shared" si="82"/>
        <v>220.86</v>
      </c>
      <c r="J332" s="277">
        <f t="shared" si="83"/>
        <v>662.58</v>
      </c>
      <c r="K332" s="305"/>
      <c r="L332" s="88">
        <v>195.42</v>
      </c>
      <c r="M332" s="88">
        <f t="shared" si="80"/>
        <v>172.95</v>
      </c>
      <c r="N332" s="11"/>
      <c r="O332" s="11"/>
      <c r="P332" s="11"/>
      <c r="Q332" s="11"/>
      <c r="R332" s="279"/>
      <c r="AH332" s="217"/>
      <c r="AI332" s="217"/>
      <c r="AJ332" s="217"/>
      <c r="AK332" s="217"/>
      <c r="AL332" s="217"/>
      <c r="AM332" s="5"/>
      <c r="AN332" s="5"/>
      <c r="AO332" s="5"/>
      <c r="AP332" s="5"/>
      <c r="AQ332" s="5"/>
    </row>
    <row r="333" spans="1:43" ht="20.100000000000001" hidden="1" customHeight="1" outlineLevel="1">
      <c r="A333" s="271"/>
      <c r="B333" s="323" t="s">
        <v>607</v>
      </c>
      <c r="C333" s="79"/>
      <c r="D333" s="79" t="s">
        <v>2</v>
      </c>
      <c r="E333" s="78" t="s">
        <v>604</v>
      </c>
      <c r="F333" s="79" t="s">
        <v>81</v>
      </c>
      <c r="G333" s="71">
        <v>1</v>
      </c>
      <c r="H333" s="71">
        <f t="shared" si="81"/>
        <v>311.36</v>
      </c>
      <c r="I333" s="88">
        <f t="shared" si="82"/>
        <v>397.61</v>
      </c>
      <c r="J333" s="277">
        <f t="shared" si="83"/>
        <v>397.61</v>
      </c>
      <c r="K333" s="305"/>
      <c r="L333" s="88">
        <v>351.82</v>
      </c>
      <c r="M333" s="88">
        <f t="shared" si="80"/>
        <v>311.36</v>
      </c>
      <c r="N333" s="11"/>
      <c r="O333" s="11"/>
      <c r="P333" s="11"/>
      <c r="Q333" s="11"/>
      <c r="R333" s="279"/>
      <c r="AH333" s="217"/>
      <c r="AI333" s="217"/>
      <c r="AJ333" s="217"/>
      <c r="AK333" s="217"/>
      <c r="AL333" s="217"/>
      <c r="AM333" s="5"/>
      <c r="AN333" s="5"/>
      <c r="AO333" s="5"/>
      <c r="AP333" s="5"/>
      <c r="AQ333" s="5"/>
    </row>
    <row r="334" spans="1:43" ht="29.25" hidden="1" customHeight="1" outlineLevel="1">
      <c r="A334" s="271"/>
      <c r="B334" s="323" t="s">
        <v>608</v>
      </c>
      <c r="C334" s="79" t="s">
        <v>385</v>
      </c>
      <c r="D334" s="79" t="s">
        <v>85</v>
      </c>
      <c r="E334" s="78" t="s">
        <v>614</v>
      </c>
      <c r="F334" s="79" t="s">
        <v>98</v>
      </c>
      <c r="G334" s="71">
        <v>9.9</v>
      </c>
      <c r="H334" s="71">
        <f t="shared" si="81"/>
        <v>59.3</v>
      </c>
      <c r="I334" s="88">
        <f t="shared" si="82"/>
        <v>75.73</v>
      </c>
      <c r="J334" s="277">
        <f t="shared" si="83"/>
        <v>749.72700000000009</v>
      </c>
      <c r="K334" s="305"/>
      <c r="L334" s="88">
        <v>67.010000000000005</v>
      </c>
      <c r="M334" s="88">
        <f t="shared" si="80"/>
        <v>59.3</v>
      </c>
      <c r="N334" s="11"/>
      <c r="O334" s="11"/>
      <c r="P334" s="11"/>
      <c r="Q334" s="11"/>
      <c r="R334" s="279"/>
      <c r="AH334" s="217"/>
      <c r="AI334" s="217"/>
      <c r="AJ334" s="217"/>
      <c r="AK334" s="217"/>
      <c r="AL334" s="217"/>
      <c r="AM334" s="5"/>
      <c r="AN334" s="5"/>
      <c r="AO334" s="5"/>
      <c r="AP334" s="5"/>
      <c r="AQ334" s="5"/>
    </row>
    <row r="335" spans="1:43" ht="20.100000000000001" hidden="1" customHeight="1" outlineLevel="1">
      <c r="A335" s="271"/>
      <c r="B335" s="324"/>
      <c r="C335" s="84"/>
      <c r="D335" s="84"/>
      <c r="E335" s="84"/>
      <c r="F335" s="84"/>
      <c r="G335" s="84"/>
      <c r="H335" s="85" t="s">
        <v>223</v>
      </c>
      <c r="I335" s="99" t="e">
        <f>+J335/$J$10</f>
        <v>#DIV/0!</v>
      </c>
      <c r="J335" s="325">
        <f>SUM(J307:J334)</f>
        <v>25212.296999999995</v>
      </c>
      <c r="K335" s="305"/>
      <c r="L335" s="88"/>
      <c r="M335" s="88">
        <f t="shared" si="80"/>
        <v>0</v>
      </c>
      <c r="N335" s="11"/>
      <c r="O335" s="11"/>
      <c r="P335" s="11"/>
      <c r="Q335" s="11"/>
      <c r="R335" s="279"/>
      <c r="AH335" s="217"/>
      <c r="AI335" s="217"/>
      <c r="AJ335" s="217"/>
      <c r="AK335" s="217"/>
      <c r="AL335" s="217"/>
      <c r="AM335" s="5"/>
      <c r="AN335" s="5"/>
      <c r="AO335" s="5"/>
      <c r="AP335" s="5"/>
      <c r="AQ335" s="5"/>
    </row>
    <row r="336" spans="1:43" ht="20.100000000000001" hidden="1" customHeight="1">
      <c r="A336" s="271"/>
      <c r="B336" s="271"/>
      <c r="C336" s="230"/>
      <c r="D336" s="230"/>
      <c r="E336" s="24"/>
      <c r="F336" s="230"/>
      <c r="G336" s="48"/>
      <c r="H336" s="47"/>
      <c r="I336" s="5"/>
      <c r="J336" s="326"/>
      <c r="K336" s="305"/>
      <c r="L336" s="88"/>
      <c r="M336" s="88">
        <f t="shared" si="80"/>
        <v>0</v>
      </c>
      <c r="N336" s="11"/>
      <c r="O336" s="11"/>
      <c r="P336" s="11"/>
      <c r="Q336" s="11"/>
      <c r="R336" s="279"/>
      <c r="AH336" s="217"/>
      <c r="AI336" s="217"/>
      <c r="AJ336" s="217"/>
      <c r="AK336" s="217"/>
      <c r="AL336" s="217"/>
      <c r="AM336" s="5"/>
      <c r="AN336" s="5"/>
      <c r="AO336" s="5"/>
      <c r="AP336" s="5"/>
      <c r="AQ336" s="5"/>
    </row>
    <row r="337" spans="1:43" ht="20.100000000000001" hidden="1" customHeight="1">
      <c r="A337" s="271"/>
      <c r="B337" s="321">
        <v>16</v>
      </c>
      <c r="C337" s="52"/>
      <c r="D337" s="52"/>
      <c r="E337" s="18" t="s">
        <v>219</v>
      </c>
      <c r="F337" s="18"/>
      <c r="G337" s="52"/>
      <c r="H337" s="52"/>
      <c r="I337" s="18"/>
      <c r="J337" s="322">
        <f>J359</f>
        <v>3728.2673999999997</v>
      </c>
      <c r="K337" s="306"/>
      <c r="L337" s="184"/>
      <c r="M337" s="184">
        <f t="shared" si="80"/>
        <v>0</v>
      </c>
      <c r="N337" s="36"/>
      <c r="O337" s="36"/>
      <c r="P337" s="36"/>
      <c r="Q337" s="36"/>
      <c r="R337" s="280"/>
      <c r="S337" s="218"/>
      <c r="T337" s="218"/>
      <c r="U337" s="218"/>
      <c r="V337" s="218"/>
      <c r="W337" s="218"/>
      <c r="X337" s="218"/>
      <c r="Y337" s="218"/>
      <c r="Z337" s="218"/>
      <c r="AA337" s="218"/>
      <c r="AB337" s="218"/>
      <c r="AC337" s="218"/>
      <c r="AD337" s="218"/>
      <c r="AE337" s="218"/>
      <c r="AF337" s="218"/>
      <c r="AG337" s="218"/>
      <c r="AH337" s="223"/>
      <c r="AI337" s="223"/>
      <c r="AJ337" s="223"/>
      <c r="AK337" s="223"/>
      <c r="AL337" s="223"/>
      <c r="AM337" s="218"/>
      <c r="AN337" s="218"/>
      <c r="AO337" s="218"/>
      <c r="AP337" s="218"/>
      <c r="AQ337" s="218"/>
    </row>
    <row r="338" spans="1:43" ht="20.100000000000001" hidden="1" customHeight="1" outlineLevel="1">
      <c r="A338" s="271"/>
      <c r="B338" s="323" t="s">
        <v>277</v>
      </c>
      <c r="C338" s="79" t="s">
        <v>390</v>
      </c>
      <c r="D338" s="79" t="s">
        <v>85</v>
      </c>
      <c r="E338" s="78" t="s">
        <v>499</v>
      </c>
      <c r="F338" s="79" t="s">
        <v>83</v>
      </c>
      <c r="G338" s="71">
        <v>0.78</v>
      </c>
      <c r="H338" s="71">
        <f t="shared" ref="H338:H358" si="84">+M338</f>
        <v>250.53</v>
      </c>
      <c r="I338" s="88">
        <f t="shared" ref="I338:I358" si="85">ROUND((H338*$M$13)+H338,2)</f>
        <v>319.93</v>
      </c>
      <c r="J338" s="277">
        <f t="shared" ref="J338:J358" si="86">+I338*G338</f>
        <v>249.5454</v>
      </c>
      <c r="K338" s="305"/>
      <c r="L338" s="88">
        <v>283.08</v>
      </c>
      <c r="M338" s="88">
        <f t="shared" si="80"/>
        <v>250.53</v>
      </c>
      <c r="N338" s="11"/>
      <c r="O338" s="11"/>
      <c r="P338" s="11"/>
      <c r="Q338" s="11"/>
      <c r="R338" s="279"/>
      <c r="AH338" s="217"/>
      <c r="AI338" s="217"/>
      <c r="AJ338" s="217"/>
      <c r="AK338" s="217"/>
      <c r="AL338" s="217"/>
      <c r="AM338" s="5"/>
      <c r="AN338" s="5"/>
      <c r="AO338" s="5"/>
      <c r="AP338" s="5"/>
      <c r="AQ338" s="5"/>
    </row>
    <row r="339" spans="1:43" ht="20.100000000000001" hidden="1" customHeight="1" outlineLevel="1">
      <c r="A339" s="271"/>
      <c r="B339" s="323" t="s">
        <v>278</v>
      </c>
      <c r="C339" s="79">
        <v>85014</v>
      </c>
      <c r="D339" s="79" t="s">
        <v>85</v>
      </c>
      <c r="E339" s="78" t="s">
        <v>640</v>
      </c>
      <c r="F339" s="79" t="s">
        <v>86</v>
      </c>
      <c r="G339" s="71">
        <v>0.32</v>
      </c>
      <c r="H339" s="71">
        <f t="shared" si="84"/>
        <v>451.92</v>
      </c>
      <c r="I339" s="88">
        <f t="shared" si="85"/>
        <v>577.1</v>
      </c>
      <c r="J339" s="277">
        <f t="shared" si="86"/>
        <v>184.672</v>
      </c>
      <c r="K339" s="305"/>
      <c r="L339" s="88">
        <v>510.64</v>
      </c>
      <c r="M339" s="88">
        <f t="shared" si="80"/>
        <v>451.92</v>
      </c>
      <c r="N339" s="11"/>
      <c r="O339" s="11"/>
      <c r="P339" s="11"/>
      <c r="Q339" s="11"/>
      <c r="R339" s="279"/>
      <c r="AH339" s="217"/>
      <c r="AI339" s="217"/>
      <c r="AJ339" s="217"/>
      <c r="AK339" s="217"/>
      <c r="AL339" s="217"/>
      <c r="AM339" s="5"/>
      <c r="AN339" s="5"/>
      <c r="AO339" s="5"/>
      <c r="AP339" s="5"/>
      <c r="AQ339" s="5"/>
    </row>
    <row r="340" spans="1:43" ht="20.100000000000001" hidden="1" customHeight="1" outlineLevel="1">
      <c r="A340" s="271"/>
      <c r="B340" s="323" t="s">
        <v>279</v>
      </c>
      <c r="C340" s="79" t="s">
        <v>204</v>
      </c>
      <c r="D340" s="79" t="s">
        <v>85</v>
      </c>
      <c r="E340" s="78" t="s">
        <v>875</v>
      </c>
      <c r="F340" s="79" t="s">
        <v>98</v>
      </c>
      <c r="G340" s="71">
        <v>22</v>
      </c>
      <c r="H340" s="71">
        <f t="shared" si="84"/>
        <v>16.010000000000002</v>
      </c>
      <c r="I340" s="88">
        <f t="shared" si="85"/>
        <v>20.440000000000001</v>
      </c>
      <c r="J340" s="277">
        <f t="shared" si="86"/>
        <v>449.68</v>
      </c>
      <c r="K340" s="305"/>
      <c r="L340" s="88">
        <v>18.09</v>
      </c>
      <c r="M340" s="88">
        <f t="shared" si="80"/>
        <v>16.010000000000002</v>
      </c>
      <c r="N340" s="11"/>
      <c r="O340" s="11"/>
      <c r="P340" s="11"/>
      <c r="Q340" s="11"/>
      <c r="R340" s="279"/>
      <c r="AH340" s="217"/>
      <c r="AI340" s="217"/>
      <c r="AJ340" s="217"/>
      <c r="AK340" s="217"/>
      <c r="AL340" s="217"/>
      <c r="AM340" s="5"/>
      <c r="AN340" s="5"/>
      <c r="AO340" s="5"/>
      <c r="AP340" s="5"/>
      <c r="AQ340" s="5"/>
    </row>
    <row r="341" spans="1:43" ht="20.100000000000001" hidden="1" customHeight="1" outlineLevel="1" collapsed="1">
      <c r="A341" s="271"/>
      <c r="B341" s="323" t="s">
        <v>280</v>
      </c>
      <c r="C341" s="79" t="s">
        <v>512</v>
      </c>
      <c r="D341" s="79" t="s">
        <v>104</v>
      </c>
      <c r="E341" s="78" t="s">
        <v>511</v>
      </c>
      <c r="F341" s="79" t="s">
        <v>98</v>
      </c>
      <c r="G341" s="71">
        <v>22</v>
      </c>
      <c r="H341" s="71">
        <f t="shared" si="84"/>
        <v>8.9600000000000009</v>
      </c>
      <c r="I341" s="88">
        <f t="shared" si="85"/>
        <v>11.44</v>
      </c>
      <c r="J341" s="277">
        <f t="shared" si="86"/>
        <v>251.67999999999998</v>
      </c>
      <c r="K341" s="305"/>
      <c r="L341" s="88">
        <v>10.119999999999999</v>
      </c>
      <c r="M341" s="88">
        <f t="shared" si="80"/>
        <v>8.9600000000000009</v>
      </c>
      <c r="N341" s="11"/>
      <c r="O341" s="11"/>
      <c r="P341" s="11"/>
      <c r="Q341" s="11"/>
      <c r="R341" s="279"/>
      <c r="AH341" s="217"/>
      <c r="AI341" s="217"/>
      <c r="AJ341" s="217"/>
      <c r="AK341" s="217"/>
      <c r="AL341" s="217"/>
      <c r="AM341" s="5"/>
      <c r="AN341" s="5"/>
      <c r="AO341" s="5"/>
      <c r="AP341" s="5"/>
      <c r="AQ341" s="5"/>
    </row>
    <row r="342" spans="1:43" ht="20.100000000000001" hidden="1" customHeight="1" outlineLevel="1">
      <c r="A342" s="271"/>
      <c r="B342" s="323" t="s">
        <v>281</v>
      </c>
      <c r="C342" s="79"/>
      <c r="D342" s="79" t="s">
        <v>2</v>
      </c>
      <c r="E342" s="78" t="s">
        <v>641</v>
      </c>
      <c r="F342" s="79" t="s">
        <v>81</v>
      </c>
      <c r="G342" s="71">
        <v>2</v>
      </c>
      <c r="H342" s="71">
        <f t="shared" si="84"/>
        <v>50.73</v>
      </c>
      <c r="I342" s="88">
        <f t="shared" si="85"/>
        <v>64.78</v>
      </c>
      <c r="J342" s="277">
        <f t="shared" si="86"/>
        <v>129.56</v>
      </c>
      <c r="K342" s="305"/>
      <c r="L342" s="88">
        <v>57.32</v>
      </c>
      <c r="M342" s="88">
        <f t="shared" si="80"/>
        <v>50.73</v>
      </c>
      <c r="N342" s="11"/>
      <c r="O342" s="11"/>
      <c r="P342" s="11"/>
      <c r="Q342" s="11"/>
      <c r="R342" s="279"/>
      <c r="AH342" s="217"/>
      <c r="AI342" s="217"/>
      <c r="AJ342" s="217"/>
      <c r="AK342" s="217"/>
      <c r="AL342" s="217"/>
      <c r="AM342" s="5"/>
      <c r="AN342" s="5"/>
      <c r="AO342" s="5"/>
      <c r="AP342" s="5"/>
      <c r="AQ342" s="5"/>
    </row>
    <row r="343" spans="1:43" ht="20.100000000000001" hidden="1" customHeight="1" outlineLevel="1">
      <c r="A343" s="271"/>
      <c r="B343" s="323" t="s">
        <v>282</v>
      </c>
      <c r="C343" s="79"/>
      <c r="D343" s="79" t="s">
        <v>2</v>
      </c>
      <c r="E343" s="78" t="s">
        <v>144</v>
      </c>
      <c r="F343" s="79" t="s">
        <v>81</v>
      </c>
      <c r="G343" s="71">
        <v>4</v>
      </c>
      <c r="H343" s="71">
        <f t="shared" si="84"/>
        <v>71.849999999999994</v>
      </c>
      <c r="I343" s="88">
        <f t="shared" si="85"/>
        <v>91.75</v>
      </c>
      <c r="J343" s="277">
        <f t="shared" si="86"/>
        <v>367</v>
      </c>
      <c r="K343" s="305"/>
      <c r="L343" s="88">
        <v>81.19</v>
      </c>
      <c r="M343" s="88">
        <f t="shared" si="80"/>
        <v>71.849999999999994</v>
      </c>
      <c r="N343" s="11"/>
      <c r="O343" s="11"/>
      <c r="P343" s="11"/>
      <c r="Q343" s="11"/>
      <c r="R343" s="279"/>
      <c r="AH343" s="217"/>
      <c r="AI343" s="217"/>
      <c r="AJ343" s="217"/>
      <c r="AK343" s="217"/>
      <c r="AL343" s="217"/>
      <c r="AM343" s="5"/>
      <c r="AN343" s="5"/>
      <c r="AO343" s="5"/>
      <c r="AP343" s="5"/>
      <c r="AQ343" s="5"/>
    </row>
    <row r="344" spans="1:43" s="80" customFormat="1" ht="20.100000000000001" hidden="1" customHeight="1" outlineLevel="1">
      <c r="A344" s="271"/>
      <c r="B344" s="323" t="s">
        <v>283</v>
      </c>
      <c r="C344" s="79"/>
      <c r="D344" s="79" t="s">
        <v>2</v>
      </c>
      <c r="E344" s="78" t="s">
        <v>486</v>
      </c>
      <c r="F344" s="79" t="s">
        <v>81</v>
      </c>
      <c r="G344" s="71">
        <v>3</v>
      </c>
      <c r="H344" s="71">
        <f t="shared" si="84"/>
        <v>45.18</v>
      </c>
      <c r="I344" s="88">
        <f t="shared" si="85"/>
        <v>57.69</v>
      </c>
      <c r="J344" s="277">
        <f t="shared" si="86"/>
        <v>173.07</v>
      </c>
      <c r="K344" s="305"/>
      <c r="L344" s="88">
        <v>51.05</v>
      </c>
      <c r="M344" s="88">
        <f t="shared" si="80"/>
        <v>45.18</v>
      </c>
      <c r="N344" s="27"/>
      <c r="O344" s="27"/>
      <c r="P344" s="27"/>
      <c r="Q344" s="27"/>
      <c r="R344" s="283"/>
      <c r="S344" s="220"/>
      <c r="T344" s="220"/>
      <c r="U344" s="220"/>
      <c r="V344" s="220"/>
      <c r="W344" s="220"/>
      <c r="X344" s="220"/>
      <c r="Y344" s="220"/>
      <c r="Z344" s="220"/>
      <c r="AA344" s="220"/>
      <c r="AB344" s="220"/>
      <c r="AC344" s="220"/>
      <c r="AD344" s="220"/>
      <c r="AE344" s="220"/>
      <c r="AF344" s="220"/>
      <c r="AG344" s="220"/>
      <c r="AH344" s="245"/>
      <c r="AI344" s="245"/>
      <c r="AJ344" s="245"/>
      <c r="AK344" s="245"/>
      <c r="AL344" s="245"/>
      <c r="AM344" s="220"/>
      <c r="AN344" s="220"/>
      <c r="AO344" s="220"/>
      <c r="AP344" s="220"/>
      <c r="AQ344" s="220"/>
    </row>
    <row r="345" spans="1:43" s="80" customFormat="1" ht="20.100000000000001" hidden="1" customHeight="1" outlineLevel="1">
      <c r="A345" s="271"/>
      <c r="B345" s="323" t="s">
        <v>284</v>
      </c>
      <c r="C345" s="79"/>
      <c r="D345" s="79" t="s">
        <v>2</v>
      </c>
      <c r="E345" s="78" t="s">
        <v>487</v>
      </c>
      <c r="F345" s="79" t="s">
        <v>81</v>
      </c>
      <c r="G345" s="71">
        <v>6</v>
      </c>
      <c r="H345" s="71">
        <f t="shared" si="84"/>
        <v>16.510000000000002</v>
      </c>
      <c r="I345" s="88">
        <f t="shared" si="85"/>
        <v>21.08</v>
      </c>
      <c r="J345" s="277">
        <f t="shared" si="86"/>
        <v>126.47999999999999</v>
      </c>
      <c r="K345" s="305"/>
      <c r="L345" s="88">
        <v>18.649999999999999</v>
      </c>
      <c r="M345" s="88">
        <f t="shared" si="80"/>
        <v>16.510000000000002</v>
      </c>
      <c r="N345" s="27"/>
      <c r="O345" s="27"/>
      <c r="P345" s="27"/>
      <c r="Q345" s="27"/>
      <c r="R345" s="283"/>
      <c r="S345" s="220"/>
      <c r="T345" s="220"/>
      <c r="U345" s="220"/>
      <c r="V345" s="220"/>
      <c r="W345" s="220"/>
      <c r="X345" s="220"/>
      <c r="Y345" s="220"/>
      <c r="Z345" s="220"/>
      <c r="AA345" s="220"/>
      <c r="AB345" s="220"/>
      <c r="AC345" s="220"/>
      <c r="AD345" s="220"/>
      <c r="AE345" s="220"/>
      <c r="AF345" s="220"/>
      <c r="AG345" s="220"/>
      <c r="AH345" s="245"/>
      <c r="AI345" s="245"/>
      <c r="AJ345" s="245"/>
      <c r="AK345" s="245"/>
      <c r="AL345" s="245"/>
      <c r="AM345" s="220"/>
      <c r="AN345" s="220"/>
      <c r="AO345" s="220"/>
      <c r="AP345" s="220"/>
      <c r="AQ345" s="220"/>
    </row>
    <row r="346" spans="1:43" s="80" customFormat="1" ht="20.100000000000001" hidden="1" customHeight="1" outlineLevel="1">
      <c r="A346" s="271"/>
      <c r="B346" s="323" t="s">
        <v>482</v>
      </c>
      <c r="C346" s="79"/>
      <c r="D346" s="79" t="s">
        <v>2</v>
      </c>
      <c r="E346" s="78" t="s">
        <v>490</v>
      </c>
      <c r="F346" s="79" t="s">
        <v>81</v>
      </c>
      <c r="G346" s="71">
        <v>4</v>
      </c>
      <c r="H346" s="71">
        <f t="shared" si="84"/>
        <v>13.87</v>
      </c>
      <c r="I346" s="88">
        <f t="shared" si="85"/>
        <v>17.71</v>
      </c>
      <c r="J346" s="277">
        <f t="shared" si="86"/>
        <v>70.84</v>
      </c>
      <c r="K346" s="305"/>
      <c r="L346" s="88">
        <v>15.67</v>
      </c>
      <c r="M346" s="88">
        <f t="shared" si="80"/>
        <v>13.87</v>
      </c>
      <c r="N346" s="27"/>
      <c r="O346" s="27"/>
      <c r="P346" s="27"/>
      <c r="Q346" s="27"/>
      <c r="R346" s="283"/>
      <c r="S346" s="220"/>
      <c r="T346" s="220"/>
      <c r="U346" s="220"/>
      <c r="V346" s="220"/>
      <c r="W346" s="220"/>
      <c r="X346" s="220"/>
      <c r="Y346" s="220"/>
      <c r="Z346" s="220"/>
      <c r="AA346" s="220"/>
      <c r="AB346" s="220"/>
      <c r="AC346" s="220"/>
      <c r="AD346" s="220"/>
      <c r="AE346" s="220"/>
      <c r="AF346" s="220"/>
      <c r="AG346" s="220"/>
      <c r="AH346" s="245"/>
      <c r="AI346" s="245"/>
      <c r="AJ346" s="245"/>
      <c r="AK346" s="245"/>
      <c r="AL346" s="245"/>
      <c r="AM346" s="220"/>
      <c r="AN346" s="220"/>
      <c r="AO346" s="220"/>
      <c r="AP346" s="220"/>
      <c r="AQ346" s="220"/>
    </row>
    <row r="347" spans="1:43" s="80" customFormat="1" ht="20.100000000000001" hidden="1" customHeight="1" outlineLevel="1">
      <c r="A347" s="271"/>
      <c r="B347" s="323" t="s">
        <v>483</v>
      </c>
      <c r="C347" s="79"/>
      <c r="D347" s="79" t="s">
        <v>2</v>
      </c>
      <c r="E347" s="78" t="s">
        <v>496</v>
      </c>
      <c r="F347" s="79" t="s">
        <v>81</v>
      </c>
      <c r="G347" s="71">
        <v>4</v>
      </c>
      <c r="H347" s="71">
        <f t="shared" si="84"/>
        <v>19.7</v>
      </c>
      <c r="I347" s="88">
        <f t="shared" si="85"/>
        <v>25.16</v>
      </c>
      <c r="J347" s="277">
        <f t="shared" si="86"/>
        <v>100.64</v>
      </c>
      <c r="K347" s="305"/>
      <c r="L347" s="88">
        <v>22.26</v>
      </c>
      <c r="M347" s="88">
        <f t="shared" si="80"/>
        <v>19.7</v>
      </c>
      <c r="N347" s="27"/>
      <c r="O347" s="27"/>
      <c r="P347" s="27"/>
      <c r="Q347" s="27"/>
      <c r="R347" s="283"/>
      <c r="S347" s="220"/>
      <c r="T347" s="220"/>
      <c r="U347" s="220"/>
      <c r="V347" s="220"/>
      <c r="W347" s="220"/>
      <c r="X347" s="220"/>
      <c r="Y347" s="220"/>
      <c r="Z347" s="220"/>
      <c r="AA347" s="220"/>
      <c r="AB347" s="220"/>
      <c r="AC347" s="220"/>
      <c r="AD347" s="220"/>
      <c r="AE347" s="220"/>
      <c r="AF347" s="220"/>
      <c r="AG347" s="220"/>
      <c r="AH347" s="245"/>
      <c r="AI347" s="245"/>
      <c r="AJ347" s="245"/>
      <c r="AK347" s="245"/>
      <c r="AL347" s="245"/>
      <c r="AM347" s="220"/>
      <c r="AN347" s="220"/>
      <c r="AO347" s="220"/>
      <c r="AP347" s="220"/>
      <c r="AQ347" s="220"/>
    </row>
    <row r="348" spans="1:43" s="80" customFormat="1" ht="20.100000000000001" hidden="1" customHeight="1" outlineLevel="1">
      <c r="A348" s="271"/>
      <c r="B348" s="323" t="s">
        <v>500</v>
      </c>
      <c r="C348" s="79"/>
      <c r="D348" s="79" t="s">
        <v>2</v>
      </c>
      <c r="E348" s="78" t="s">
        <v>488</v>
      </c>
      <c r="F348" s="79" t="s">
        <v>81</v>
      </c>
      <c r="G348" s="71">
        <v>1</v>
      </c>
      <c r="H348" s="71">
        <f t="shared" si="84"/>
        <v>8.1199999999999992</v>
      </c>
      <c r="I348" s="88">
        <f t="shared" si="85"/>
        <v>10.37</v>
      </c>
      <c r="J348" s="277">
        <f t="shared" si="86"/>
        <v>10.37</v>
      </c>
      <c r="K348" s="305"/>
      <c r="L348" s="88">
        <v>9.18</v>
      </c>
      <c r="M348" s="88">
        <f t="shared" si="80"/>
        <v>8.1199999999999992</v>
      </c>
      <c r="N348" s="27"/>
      <c r="O348" s="27"/>
      <c r="P348" s="27"/>
      <c r="Q348" s="27"/>
      <c r="R348" s="283"/>
      <c r="S348" s="220"/>
      <c r="T348" s="220"/>
      <c r="U348" s="220"/>
      <c r="V348" s="220"/>
      <c r="W348" s="220"/>
      <c r="X348" s="220"/>
      <c r="Y348" s="220"/>
      <c r="Z348" s="220"/>
      <c r="AA348" s="220"/>
      <c r="AB348" s="220"/>
      <c r="AC348" s="220"/>
      <c r="AD348" s="220"/>
      <c r="AE348" s="220"/>
      <c r="AF348" s="220"/>
      <c r="AG348" s="220"/>
      <c r="AH348" s="245"/>
      <c r="AI348" s="245"/>
      <c r="AJ348" s="245"/>
      <c r="AK348" s="245"/>
      <c r="AL348" s="245"/>
      <c r="AM348" s="220"/>
      <c r="AN348" s="220"/>
      <c r="AO348" s="220"/>
      <c r="AP348" s="220"/>
      <c r="AQ348" s="220"/>
    </row>
    <row r="349" spans="1:43" s="80" customFormat="1" ht="20.100000000000001" hidden="1" customHeight="1" outlineLevel="1">
      <c r="A349" s="271"/>
      <c r="B349" s="323" t="s">
        <v>501</v>
      </c>
      <c r="C349" s="79"/>
      <c r="D349" s="79" t="s">
        <v>2</v>
      </c>
      <c r="E349" s="78" t="s">
        <v>489</v>
      </c>
      <c r="F349" s="79" t="s">
        <v>81</v>
      </c>
      <c r="G349" s="71">
        <v>1</v>
      </c>
      <c r="H349" s="71">
        <f t="shared" si="84"/>
        <v>9.4600000000000009</v>
      </c>
      <c r="I349" s="88">
        <f t="shared" si="85"/>
        <v>12.08</v>
      </c>
      <c r="J349" s="277">
        <f t="shared" si="86"/>
        <v>12.08</v>
      </c>
      <c r="K349" s="305"/>
      <c r="L349" s="88">
        <v>10.69</v>
      </c>
      <c r="M349" s="88">
        <f t="shared" si="80"/>
        <v>9.4600000000000009</v>
      </c>
      <c r="N349" s="27"/>
      <c r="O349" s="27"/>
      <c r="P349" s="27"/>
      <c r="Q349" s="27"/>
      <c r="R349" s="283"/>
      <c r="S349" s="220"/>
      <c r="T349" s="220"/>
      <c r="U349" s="220"/>
      <c r="V349" s="220"/>
      <c r="W349" s="220"/>
      <c r="X349" s="220"/>
      <c r="Y349" s="220"/>
      <c r="Z349" s="220"/>
      <c r="AA349" s="220"/>
      <c r="AB349" s="220"/>
      <c r="AC349" s="220"/>
      <c r="AD349" s="220"/>
      <c r="AE349" s="220"/>
      <c r="AF349" s="220"/>
      <c r="AG349" s="220"/>
      <c r="AH349" s="245"/>
      <c r="AI349" s="245"/>
      <c r="AJ349" s="245"/>
      <c r="AK349" s="245"/>
      <c r="AL349" s="245"/>
      <c r="AM349" s="220"/>
      <c r="AN349" s="220"/>
      <c r="AO349" s="220"/>
      <c r="AP349" s="220"/>
      <c r="AQ349" s="220"/>
    </row>
    <row r="350" spans="1:43" s="80" customFormat="1" ht="20.100000000000001" hidden="1" customHeight="1" outlineLevel="1">
      <c r="A350" s="271"/>
      <c r="B350" s="323" t="s">
        <v>502</v>
      </c>
      <c r="C350" s="79"/>
      <c r="D350" s="79" t="s">
        <v>2</v>
      </c>
      <c r="E350" s="78" t="s">
        <v>491</v>
      </c>
      <c r="F350" s="79" t="s">
        <v>81</v>
      </c>
      <c r="G350" s="71">
        <v>2</v>
      </c>
      <c r="H350" s="71">
        <f t="shared" si="84"/>
        <v>8.1199999999999992</v>
      </c>
      <c r="I350" s="88">
        <f t="shared" si="85"/>
        <v>10.37</v>
      </c>
      <c r="J350" s="277">
        <f t="shared" si="86"/>
        <v>20.74</v>
      </c>
      <c r="K350" s="305"/>
      <c r="L350" s="88">
        <v>9.18</v>
      </c>
      <c r="M350" s="88">
        <f t="shared" si="80"/>
        <v>8.1199999999999992</v>
      </c>
      <c r="N350" s="27"/>
      <c r="O350" s="27"/>
      <c r="P350" s="27"/>
      <c r="Q350" s="27"/>
      <c r="R350" s="283"/>
      <c r="S350" s="220"/>
      <c r="T350" s="220"/>
      <c r="U350" s="220"/>
      <c r="V350" s="220"/>
      <c r="W350" s="220"/>
      <c r="X350" s="220"/>
      <c r="Y350" s="220"/>
      <c r="Z350" s="220"/>
      <c r="AA350" s="220"/>
      <c r="AB350" s="220"/>
      <c r="AC350" s="220"/>
      <c r="AD350" s="220"/>
      <c r="AE350" s="220"/>
      <c r="AF350" s="220"/>
      <c r="AG350" s="220"/>
      <c r="AH350" s="245"/>
      <c r="AI350" s="245"/>
      <c r="AJ350" s="245"/>
      <c r="AK350" s="245"/>
      <c r="AL350" s="245"/>
      <c r="AM350" s="220"/>
      <c r="AN350" s="220"/>
      <c r="AO350" s="220"/>
      <c r="AP350" s="220"/>
      <c r="AQ350" s="220"/>
    </row>
    <row r="351" spans="1:43" s="80" customFormat="1" ht="20.100000000000001" hidden="1" customHeight="1" outlineLevel="1">
      <c r="A351" s="271"/>
      <c r="B351" s="323" t="s">
        <v>503</v>
      </c>
      <c r="C351" s="79"/>
      <c r="D351" s="79" t="s">
        <v>2</v>
      </c>
      <c r="E351" s="78" t="s">
        <v>495</v>
      </c>
      <c r="F351" s="79" t="s">
        <v>81</v>
      </c>
      <c r="G351" s="71">
        <v>2</v>
      </c>
      <c r="H351" s="71">
        <f t="shared" si="84"/>
        <v>7.85</v>
      </c>
      <c r="I351" s="88">
        <f t="shared" si="85"/>
        <v>10.02</v>
      </c>
      <c r="J351" s="277">
        <f t="shared" si="86"/>
        <v>20.04</v>
      </c>
      <c r="K351" s="305"/>
      <c r="L351" s="88">
        <v>8.8699999999999992</v>
      </c>
      <c r="M351" s="88">
        <f t="shared" si="80"/>
        <v>7.85</v>
      </c>
      <c r="N351" s="27"/>
      <c r="O351" s="27"/>
      <c r="P351" s="27"/>
      <c r="Q351" s="27"/>
      <c r="R351" s="283"/>
      <c r="S351" s="220"/>
      <c r="T351" s="220"/>
      <c r="U351" s="220"/>
      <c r="V351" s="220"/>
      <c r="W351" s="220"/>
      <c r="X351" s="220"/>
      <c r="Y351" s="220"/>
      <c r="Z351" s="220"/>
      <c r="AA351" s="220"/>
      <c r="AB351" s="220"/>
      <c r="AC351" s="220"/>
      <c r="AD351" s="220"/>
      <c r="AE351" s="220"/>
      <c r="AF351" s="220"/>
      <c r="AG351" s="220"/>
      <c r="AH351" s="245"/>
      <c r="AI351" s="245"/>
      <c r="AJ351" s="245"/>
      <c r="AK351" s="245"/>
      <c r="AL351" s="245"/>
      <c r="AM351" s="220"/>
      <c r="AN351" s="220"/>
      <c r="AO351" s="220"/>
      <c r="AP351" s="220"/>
      <c r="AQ351" s="220"/>
    </row>
    <row r="352" spans="1:43" s="80" customFormat="1" ht="20.100000000000001" hidden="1" customHeight="1" outlineLevel="1">
      <c r="A352" s="271"/>
      <c r="B352" s="323" t="s">
        <v>504</v>
      </c>
      <c r="C352" s="79"/>
      <c r="D352" s="79" t="s">
        <v>2</v>
      </c>
      <c r="E352" s="78" t="s">
        <v>497</v>
      </c>
      <c r="F352" s="79" t="s">
        <v>81</v>
      </c>
      <c r="G352" s="71">
        <v>2</v>
      </c>
      <c r="H352" s="71">
        <f t="shared" si="84"/>
        <v>10.89</v>
      </c>
      <c r="I352" s="88">
        <f t="shared" si="85"/>
        <v>13.91</v>
      </c>
      <c r="J352" s="277">
        <f t="shared" si="86"/>
        <v>27.82</v>
      </c>
      <c r="K352" s="305"/>
      <c r="L352" s="88">
        <v>12.31</v>
      </c>
      <c r="M352" s="88">
        <f t="shared" si="80"/>
        <v>10.89</v>
      </c>
      <c r="N352" s="27"/>
      <c r="O352" s="27"/>
      <c r="P352" s="27"/>
      <c r="Q352" s="27"/>
      <c r="R352" s="283"/>
      <c r="S352" s="220"/>
      <c r="T352" s="220"/>
      <c r="U352" s="220"/>
      <c r="V352" s="220"/>
      <c r="W352" s="220"/>
      <c r="X352" s="220"/>
      <c r="Y352" s="220"/>
      <c r="Z352" s="220"/>
      <c r="AA352" s="220"/>
      <c r="AB352" s="220"/>
      <c r="AC352" s="220"/>
      <c r="AD352" s="220"/>
      <c r="AE352" s="220"/>
      <c r="AF352" s="220"/>
      <c r="AG352" s="220"/>
      <c r="AH352" s="245"/>
      <c r="AI352" s="245"/>
      <c r="AJ352" s="245"/>
      <c r="AK352" s="245"/>
      <c r="AL352" s="245"/>
      <c r="AM352" s="220"/>
      <c r="AN352" s="220"/>
      <c r="AO352" s="220"/>
      <c r="AP352" s="220"/>
      <c r="AQ352" s="220"/>
    </row>
    <row r="353" spans="1:43" s="80" customFormat="1" ht="20.100000000000001" hidden="1" customHeight="1" outlineLevel="1">
      <c r="A353" s="271"/>
      <c r="B353" s="323" t="s">
        <v>505</v>
      </c>
      <c r="C353" s="79"/>
      <c r="D353" s="79" t="s">
        <v>2</v>
      </c>
      <c r="E353" s="78" t="s">
        <v>492</v>
      </c>
      <c r="F353" s="79" t="s">
        <v>81</v>
      </c>
      <c r="G353" s="71">
        <v>1</v>
      </c>
      <c r="H353" s="71">
        <f t="shared" si="84"/>
        <v>238.69</v>
      </c>
      <c r="I353" s="88">
        <f t="shared" si="85"/>
        <v>304.81</v>
      </c>
      <c r="J353" s="277">
        <f t="shared" si="86"/>
        <v>304.81</v>
      </c>
      <c r="K353" s="305"/>
      <c r="L353" s="88">
        <v>269.70999999999998</v>
      </c>
      <c r="M353" s="88">
        <f t="shared" si="80"/>
        <v>238.69</v>
      </c>
      <c r="N353" s="27"/>
      <c r="O353" s="27"/>
      <c r="P353" s="27"/>
      <c r="Q353" s="27"/>
      <c r="R353" s="283"/>
      <c r="S353" s="220"/>
      <c r="T353" s="220"/>
      <c r="U353" s="220"/>
      <c r="V353" s="220"/>
      <c r="W353" s="220"/>
      <c r="X353" s="220"/>
      <c r="Y353" s="220"/>
      <c r="Z353" s="220"/>
      <c r="AA353" s="220"/>
      <c r="AB353" s="220"/>
      <c r="AC353" s="220"/>
      <c r="AD353" s="220"/>
      <c r="AE353" s="220"/>
      <c r="AF353" s="220"/>
      <c r="AG353" s="220"/>
      <c r="AH353" s="245"/>
      <c r="AI353" s="245"/>
      <c r="AJ353" s="245"/>
      <c r="AK353" s="245"/>
      <c r="AL353" s="245"/>
      <c r="AM353" s="220"/>
      <c r="AN353" s="220"/>
      <c r="AO353" s="220"/>
      <c r="AP353" s="220"/>
      <c r="AQ353" s="220"/>
    </row>
    <row r="354" spans="1:43" s="80" customFormat="1" ht="20.100000000000001" hidden="1" customHeight="1" outlineLevel="1">
      <c r="A354" s="271"/>
      <c r="B354" s="323" t="s">
        <v>506</v>
      </c>
      <c r="C354" s="79"/>
      <c r="D354" s="79" t="s">
        <v>2</v>
      </c>
      <c r="E354" s="78" t="s">
        <v>498</v>
      </c>
      <c r="F354" s="79" t="s">
        <v>81</v>
      </c>
      <c r="G354" s="71">
        <v>1</v>
      </c>
      <c r="H354" s="71">
        <f t="shared" si="84"/>
        <v>699.55</v>
      </c>
      <c r="I354" s="88">
        <f t="shared" si="85"/>
        <v>893.33</v>
      </c>
      <c r="J354" s="277">
        <f t="shared" si="86"/>
        <v>893.33</v>
      </c>
      <c r="K354" s="305"/>
      <c r="L354" s="88">
        <v>790.45</v>
      </c>
      <c r="M354" s="88">
        <f t="shared" si="80"/>
        <v>699.55</v>
      </c>
      <c r="N354" s="27"/>
      <c r="O354" s="27"/>
      <c r="P354" s="27"/>
      <c r="Q354" s="27"/>
      <c r="R354" s="283"/>
      <c r="S354" s="220"/>
      <c r="T354" s="220"/>
      <c r="U354" s="220"/>
      <c r="V354" s="220"/>
      <c r="W354" s="220"/>
      <c r="X354" s="220"/>
      <c r="Y354" s="220"/>
      <c r="Z354" s="220"/>
      <c r="AA354" s="220"/>
      <c r="AB354" s="220"/>
      <c r="AC354" s="220"/>
      <c r="AD354" s="220"/>
      <c r="AE354" s="220"/>
      <c r="AF354" s="220"/>
      <c r="AG354" s="220"/>
      <c r="AH354" s="245"/>
      <c r="AI354" s="245"/>
      <c r="AJ354" s="245"/>
      <c r="AK354" s="245"/>
      <c r="AL354" s="245"/>
      <c r="AM354" s="220"/>
      <c r="AN354" s="220"/>
      <c r="AO354" s="220"/>
      <c r="AP354" s="220"/>
      <c r="AQ354" s="220"/>
    </row>
    <row r="355" spans="1:43" s="80" customFormat="1" ht="20.100000000000001" hidden="1" customHeight="1" outlineLevel="1">
      <c r="A355" s="271"/>
      <c r="B355" s="323" t="s">
        <v>507</v>
      </c>
      <c r="C355" s="79"/>
      <c r="D355" s="79" t="s">
        <v>2</v>
      </c>
      <c r="E355" s="78" t="s">
        <v>493</v>
      </c>
      <c r="F355" s="79" t="s">
        <v>98</v>
      </c>
      <c r="G355" s="71">
        <v>2</v>
      </c>
      <c r="H355" s="71">
        <f t="shared" si="84"/>
        <v>14.78</v>
      </c>
      <c r="I355" s="88">
        <f t="shared" si="85"/>
        <v>18.87</v>
      </c>
      <c r="J355" s="277">
        <f t="shared" si="86"/>
        <v>37.74</v>
      </c>
      <c r="K355" s="305"/>
      <c r="L355" s="88">
        <v>16.7</v>
      </c>
      <c r="M355" s="88">
        <f t="shared" si="80"/>
        <v>14.78</v>
      </c>
      <c r="N355" s="27"/>
      <c r="O355" s="27"/>
      <c r="P355" s="27"/>
      <c r="Q355" s="27"/>
      <c r="R355" s="283"/>
      <c r="S355" s="220"/>
      <c r="T355" s="220"/>
      <c r="U355" s="220"/>
      <c r="V355" s="220"/>
      <c r="W355" s="220"/>
      <c r="X355" s="220"/>
      <c r="Y355" s="220"/>
      <c r="Z355" s="220"/>
      <c r="AA355" s="220"/>
      <c r="AB355" s="220"/>
      <c r="AC355" s="220"/>
      <c r="AD355" s="220"/>
      <c r="AE355" s="220"/>
      <c r="AF355" s="220"/>
      <c r="AG355" s="220"/>
      <c r="AH355" s="245"/>
      <c r="AI355" s="245"/>
      <c r="AJ355" s="245"/>
      <c r="AK355" s="245"/>
      <c r="AL355" s="245"/>
      <c r="AM355" s="220"/>
      <c r="AN355" s="220"/>
      <c r="AO355" s="220"/>
      <c r="AP355" s="220"/>
      <c r="AQ355" s="220"/>
    </row>
    <row r="356" spans="1:43" s="80" customFormat="1" ht="20.100000000000001" hidden="1" customHeight="1" outlineLevel="1">
      <c r="A356" s="271"/>
      <c r="B356" s="323" t="s">
        <v>508</v>
      </c>
      <c r="C356" s="79"/>
      <c r="D356" s="79" t="s">
        <v>2</v>
      </c>
      <c r="E356" s="78" t="s">
        <v>494</v>
      </c>
      <c r="F356" s="79" t="s">
        <v>81</v>
      </c>
      <c r="G356" s="71">
        <v>2</v>
      </c>
      <c r="H356" s="71">
        <f t="shared" si="84"/>
        <v>61.2</v>
      </c>
      <c r="I356" s="88">
        <f t="shared" si="85"/>
        <v>78.150000000000006</v>
      </c>
      <c r="J356" s="277">
        <f t="shared" si="86"/>
        <v>156.30000000000001</v>
      </c>
      <c r="K356" s="305"/>
      <c r="L356" s="88">
        <v>69.150000000000006</v>
      </c>
      <c r="M356" s="88">
        <f t="shared" si="80"/>
        <v>61.2</v>
      </c>
      <c r="N356" s="27"/>
      <c r="O356" s="27"/>
      <c r="P356" s="27"/>
      <c r="Q356" s="27"/>
      <c r="R356" s="283"/>
      <c r="S356" s="220"/>
      <c r="T356" s="220"/>
      <c r="U356" s="220"/>
      <c r="V356" s="220"/>
      <c r="W356" s="220"/>
      <c r="X356" s="220"/>
      <c r="Y356" s="220"/>
      <c r="Z356" s="220"/>
      <c r="AA356" s="220"/>
      <c r="AB356" s="220"/>
      <c r="AC356" s="220"/>
      <c r="AD356" s="220"/>
      <c r="AE356" s="220"/>
      <c r="AF356" s="220"/>
      <c r="AG356" s="220"/>
      <c r="AH356" s="245"/>
      <c r="AI356" s="245"/>
      <c r="AJ356" s="245"/>
      <c r="AK356" s="245"/>
      <c r="AL356" s="245"/>
      <c r="AM356" s="220"/>
      <c r="AN356" s="220"/>
      <c r="AO356" s="220"/>
      <c r="AP356" s="220"/>
      <c r="AQ356" s="220"/>
    </row>
    <row r="357" spans="1:43" s="80" customFormat="1" ht="20.100000000000001" hidden="1" customHeight="1" outlineLevel="1">
      <c r="A357" s="271"/>
      <c r="B357" s="323" t="s">
        <v>509</v>
      </c>
      <c r="C357" s="79"/>
      <c r="D357" s="79" t="s">
        <v>2</v>
      </c>
      <c r="E357" s="78" t="s">
        <v>484</v>
      </c>
      <c r="F357" s="79" t="s">
        <v>81</v>
      </c>
      <c r="G357" s="71">
        <v>1</v>
      </c>
      <c r="H357" s="71">
        <f t="shared" si="84"/>
        <v>96.36</v>
      </c>
      <c r="I357" s="88">
        <f t="shared" si="85"/>
        <v>123.05</v>
      </c>
      <c r="J357" s="277">
        <f t="shared" si="86"/>
        <v>123.05</v>
      </c>
      <c r="K357" s="305"/>
      <c r="L357" s="88">
        <v>108.88</v>
      </c>
      <c r="M357" s="88">
        <f t="shared" si="80"/>
        <v>96.36</v>
      </c>
      <c r="N357" s="27"/>
      <c r="O357" s="27"/>
      <c r="P357" s="27"/>
      <c r="Q357" s="27"/>
      <c r="R357" s="283"/>
      <c r="S357" s="220"/>
      <c r="T357" s="220"/>
      <c r="U357" s="220"/>
      <c r="V357" s="220"/>
      <c r="W357" s="220"/>
      <c r="X357" s="220"/>
      <c r="Y357" s="220"/>
      <c r="Z357" s="220"/>
      <c r="AA357" s="220"/>
      <c r="AB357" s="220"/>
      <c r="AC357" s="220"/>
      <c r="AD357" s="220"/>
      <c r="AE357" s="220"/>
      <c r="AF357" s="220"/>
      <c r="AG357" s="220"/>
      <c r="AH357" s="245"/>
      <c r="AI357" s="245"/>
      <c r="AJ357" s="245"/>
      <c r="AK357" s="245"/>
      <c r="AL357" s="245"/>
      <c r="AM357" s="220"/>
      <c r="AN357" s="220"/>
      <c r="AO357" s="220"/>
      <c r="AP357" s="220"/>
      <c r="AQ357" s="220"/>
    </row>
    <row r="358" spans="1:43" s="80" customFormat="1" ht="20.100000000000001" hidden="1" customHeight="1" outlineLevel="1">
      <c r="A358" s="271"/>
      <c r="B358" s="323" t="s">
        <v>510</v>
      </c>
      <c r="C358" s="54"/>
      <c r="D358" s="54" t="s">
        <v>2</v>
      </c>
      <c r="E358" s="78" t="s">
        <v>485</v>
      </c>
      <c r="F358" s="79" t="s">
        <v>81</v>
      </c>
      <c r="G358" s="71">
        <v>1</v>
      </c>
      <c r="H358" s="71">
        <f t="shared" si="84"/>
        <v>14.74</v>
      </c>
      <c r="I358" s="88">
        <f t="shared" si="85"/>
        <v>18.82</v>
      </c>
      <c r="J358" s="277">
        <f t="shared" si="86"/>
        <v>18.82</v>
      </c>
      <c r="K358" s="305"/>
      <c r="L358" s="88">
        <v>16.66</v>
      </c>
      <c r="M358" s="88">
        <f t="shared" si="80"/>
        <v>14.74</v>
      </c>
      <c r="N358" s="27"/>
      <c r="O358" s="27"/>
      <c r="P358" s="27"/>
      <c r="Q358" s="27"/>
      <c r="R358" s="283"/>
      <c r="S358" s="220"/>
      <c r="T358" s="220"/>
      <c r="U358" s="220"/>
      <c r="V358" s="220"/>
      <c r="W358" s="220"/>
      <c r="X358" s="220"/>
      <c r="Y358" s="220"/>
      <c r="Z358" s="220"/>
      <c r="AA358" s="220"/>
      <c r="AB358" s="220"/>
      <c r="AC358" s="220"/>
      <c r="AD358" s="220"/>
      <c r="AE358" s="220"/>
      <c r="AF358" s="220"/>
      <c r="AG358" s="220"/>
      <c r="AH358" s="245"/>
      <c r="AI358" s="245"/>
      <c r="AJ358" s="245"/>
      <c r="AK358" s="245"/>
      <c r="AL358" s="245"/>
      <c r="AM358" s="220"/>
      <c r="AN358" s="220"/>
      <c r="AO358" s="220"/>
      <c r="AP358" s="220"/>
      <c r="AQ358" s="220"/>
    </row>
    <row r="359" spans="1:43" s="80" customFormat="1" ht="20.100000000000001" hidden="1" customHeight="1" outlineLevel="1">
      <c r="A359" s="271"/>
      <c r="B359" s="324"/>
      <c r="C359" s="84"/>
      <c r="D359" s="84"/>
      <c r="E359" s="84"/>
      <c r="F359" s="84"/>
      <c r="G359" s="84"/>
      <c r="H359" s="85" t="s">
        <v>223</v>
      </c>
      <c r="I359" s="99" t="e">
        <f>+J359/$J$10</f>
        <v>#DIV/0!</v>
      </c>
      <c r="J359" s="325">
        <f>SUM(J338:J358)</f>
        <v>3728.2673999999997</v>
      </c>
      <c r="K359" s="305"/>
      <c r="L359" s="88"/>
      <c r="M359" s="88">
        <f t="shared" si="80"/>
        <v>0</v>
      </c>
      <c r="N359" s="27"/>
      <c r="O359" s="27"/>
      <c r="P359" s="27"/>
      <c r="Q359" s="27"/>
      <c r="R359" s="283"/>
      <c r="S359" s="220"/>
      <c r="T359" s="220"/>
      <c r="U359" s="220"/>
      <c r="V359" s="220"/>
      <c r="W359" s="220"/>
      <c r="X359" s="220"/>
      <c r="Y359" s="220"/>
      <c r="Z359" s="220"/>
      <c r="AA359" s="220"/>
      <c r="AB359" s="220"/>
      <c r="AC359" s="220"/>
      <c r="AD359" s="220"/>
      <c r="AE359" s="220"/>
      <c r="AF359" s="220"/>
      <c r="AG359" s="220"/>
      <c r="AH359" s="245"/>
      <c r="AI359" s="245"/>
      <c r="AJ359" s="245"/>
      <c r="AK359" s="245"/>
      <c r="AL359" s="245"/>
      <c r="AM359" s="220"/>
      <c r="AN359" s="220"/>
      <c r="AO359" s="220"/>
      <c r="AP359" s="220"/>
      <c r="AQ359" s="220"/>
    </row>
    <row r="360" spans="1:43" s="80" customFormat="1" ht="20.100000000000001" hidden="1" customHeight="1">
      <c r="A360" s="271"/>
      <c r="B360" s="271"/>
      <c r="C360" s="230"/>
      <c r="D360" s="230"/>
      <c r="E360" s="24"/>
      <c r="F360" s="230"/>
      <c r="G360" s="48"/>
      <c r="H360" s="47"/>
      <c r="I360" s="5"/>
      <c r="J360" s="326"/>
      <c r="K360" s="305"/>
      <c r="L360" s="88"/>
      <c r="M360" s="88">
        <f t="shared" ref="M360:M423" si="87">ROUND(L360*$M$14,2)</f>
        <v>0</v>
      </c>
      <c r="N360" s="27"/>
      <c r="O360" s="27"/>
      <c r="P360" s="27"/>
      <c r="Q360" s="27"/>
      <c r="R360" s="283"/>
      <c r="S360" s="220"/>
      <c r="T360" s="220"/>
      <c r="U360" s="220"/>
      <c r="V360" s="220"/>
      <c r="W360" s="220"/>
      <c r="X360" s="220"/>
      <c r="Y360" s="220"/>
      <c r="Z360" s="220"/>
      <c r="AA360" s="220"/>
      <c r="AB360" s="220"/>
      <c r="AC360" s="220"/>
      <c r="AD360" s="220"/>
      <c r="AE360" s="220"/>
      <c r="AF360" s="220"/>
      <c r="AG360" s="220"/>
      <c r="AH360" s="245"/>
      <c r="AI360" s="245"/>
      <c r="AJ360" s="245"/>
      <c r="AK360" s="245"/>
      <c r="AL360" s="245"/>
      <c r="AM360" s="220"/>
      <c r="AN360" s="220"/>
      <c r="AO360" s="220"/>
      <c r="AP360" s="220"/>
      <c r="AQ360" s="220"/>
    </row>
    <row r="361" spans="1:43" s="80" customFormat="1" ht="20.100000000000001" hidden="1" customHeight="1">
      <c r="A361" s="271"/>
      <c r="B361" s="321">
        <v>17</v>
      </c>
      <c r="C361" s="41"/>
      <c r="D361" s="41"/>
      <c r="E361" s="18" t="s">
        <v>220</v>
      </c>
      <c r="F361" s="18"/>
      <c r="G361" s="52"/>
      <c r="H361" s="52"/>
      <c r="I361" s="18"/>
      <c r="J361" s="322">
        <f>J393</f>
        <v>19179.822799999998</v>
      </c>
      <c r="K361" s="306"/>
      <c r="L361" s="184"/>
      <c r="M361" s="184">
        <f t="shared" si="87"/>
        <v>0</v>
      </c>
      <c r="N361" s="36"/>
      <c r="O361" s="36"/>
      <c r="P361" s="36"/>
      <c r="Q361" s="36"/>
      <c r="R361" s="280"/>
      <c r="S361" s="218"/>
      <c r="T361" s="218"/>
      <c r="U361" s="218"/>
      <c r="V361" s="218"/>
      <c r="W361" s="218"/>
      <c r="X361" s="218"/>
      <c r="Y361" s="218"/>
      <c r="Z361" s="218"/>
      <c r="AA361" s="218"/>
      <c r="AB361" s="218"/>
      <c r="AC361" s="218"/>
      <c r="AD361" s="218"/>
      <c r="AE361" s="218"/>
      <c r="AF361" s="218"/>
      <c r="AG361" s="218"/>
      <c r="AH361" s="223"/>
      <c r="AI361" s="223"/>
      <c r="AJ361" s="223"/>
      <c r="AK361" s="223"/>
      <c r="AL361" s="223"/>
      <c r="AM361" s="218"/>
      <c r="AN361" s="218"/>
      <c r="AO361" s="218"/>
      <c r="AP361" s="218"/>
      <c r="AQ361" s="218"/>
    </row>
    <row r="362" spans="1:43" s="80" customFormat="1" ht="20.100000000000001" hidden="1" customHeight="1" outlineLevel="1">
      <c r="A362" s="271"/>
      <c r="B362" s="323" t="s">
        <v>20</v>
      </c>
      <c r="C362" s="79">
        <v>72553</v>
      </c>
      <c r="D362" s="79" t="s">
        <v>85</v>
      </c>
      <c r="E362" s="78" t="s">
        <v>743</v>
      </c>
      <c r="F362" s="79" t="s">
        <v>81</v>
      </c>
      <c r="G362" s="71">
        <v>5</v>
      </c>
      <c r="H362" s="71">
        <f t="shared" ref="H362:H392" si="88">+M362</f>
        <v>89.85</v>
      </c>
      <c r="I362" s="88">
        <f t="shared" ref="I362:I392" si="89">ROUND((H362*$M$13)+H362,2)</f>
        <v>114.74</v>
      </c>
      <c r="J362" s="277">
        <f t="shared" ref="J362:J392" si="90">+I362*G362</f>
        <v>573.69999999999993</v>
      </c>
      <c r="K362" s="305"/>
      <c r="L362" s="88">
        <v>101.52</v>
      </c>
      <c r="M362" s="88">
        <f t="shared" si="87"/>
        <v>89.85</v>
      </c>
      <c r="N362" s="27"/>
      <c r="O362" s="27"/>
      <c r="P362" s="27"/>
      <c r="Q362" s="27"/>
      <c r="R362" s="283"/>
      <c r="S362" s="220"/>
      <c r="T362" s="220"/>
      <c r="U362" s="220"/>
      <c r="V362" s="220"/>
      <c r="W362" s="220"/>
      <c r="X362" s="220"/>
      <c r="Y362" s="220"/>
      <c r="Z362" s="220"/>
      <c r="AA362" s="220"/>
      <c r="AB362" s="220"/>
      <c r="AC362" s="220"/>
      <c r="AD362" s="220"/>
      <c r="AE362" s="220"/>
      <c r="AF362" s="220"/>
      <c r="AG362" s="220"/>
      <c r="AH362" s="245"/>
      <c r="AI362" s="245"/>
      <c r="AJ362" s="245"/>
      <c r="AK362" s="245"/>
      <c r="AL362" s="245"/>
      <c r="AM362" s="220"/>
      <c r="AN362" s="220"/>
      <c r="AO362" s="220"/>
      <c r="AP362" s="220"/>
      <c r="AQ362" s="220"/>
    </row>
    <row r="363" spans="1:43" ht="20.100000000000001" hidden="1" customHeight="1" outlineLevel="1">
      <c r="A363" s="271"/>
      <c r="B363" s="323" t="s">
        <v>68</v>
      </c>
      <c r="C363" s="79">
        <v>72554</v>
      </c>
      <c r="D363" s="79" t="s">
        <v>85</v>
      </c>
      <c r="E363" s="78" t="s">
        <v>744</v>
      </c>
      <c r="F363" s="79" t="s">
        <v>81</v>
      </c>
      <c r="G363" s="71">
        <v>1</v>
      </c>
      <c r="H363" s="71">
        <f t="shared" si="88"/>
        <v>298.67</v>
      </c>
      <c r="I363" s="88">
        <f t="shared" si="89"/>
        <v>381.4</v>
      </c>
      <c r="J363" s="277">
        <f t="shared" si="90"/>
        <v>381.4</v>
      </c>
      <c r="K363" s="305"/>
      <c r="L363" s="88">
        <v>337.48</v>
      </c>
      <c r="M363" s="88">
        <f t="shared" si="87"/>
        <v>298.67</v>
      </c>
      <c r="N363" s="11"/>
      <c r="O363" s="11"/>
      <c r="P363" s="11"/>
      <c r="Q363" s="11"/>
      <c r="R363" s="279"/>
      <c r="AH363" s="217"/>
      <c r="AI363" s="217"/>
      <c r="AJ363" s="217"/>
      <c r="AK363" s="217"/>
      <c r="AL363" s="217"/>
      <c r="AM363" s="5"/>
      <c r="AN363" s="5"/>
      <c r="AO363" s="5"/>
      <c r="AP363" s="5"/>
      <c r="AQ363" s="5"/>
    </row>
    <row r="364" spans="1:43" ht="20.100000000000001" hidden="1" customHeight="1" outlineLevel="1">
      <c r="A364" s="271"/>
      <c r="B364" s="336" t="s">
        <v>69</v>
      </c>
      <c r="C364" s="209">
        <v>72297</v>
      </c>
      <c r="D364" s="209" t="s">
        <v>85</v>
      </c>
      <c r="E364" s="204" t="s">
        <v>745</v>
      </c>
      <c r="F364" s="209" t="s">
        <v>81</v>
      </c>
      <c r="G364" s="205">
        <v>2</v>
      </c>
      <c r="H364" s="205">
        <f t="shared" si="88"/>
        <v>30.82</v>
      </c>
      <c r="I364" s="206">
        <f t="shared" si="89"/>
        <v>39.36</v>
      </c>
      <c r="J364" s="333">
        <f t="shared" si="90"/>
        <v>78.72</v>
      </c>
      <c r="K364" s="309"/>
      <c r="L364" s="206">
        <v>34.82</v>
      </c>
      <c r="M364" s="206">
        <f t="shared" si="87"/>
        <v>30.82</v>
      </c>
      <c r="N364" s="207"/>
      <c r="O364" s="207"/>
      <c r="P364" s="207"/>
      <c r="Q364" s="207"/>
      <c r="R364" s="284"/>
      <c r="S364" s="221"/>
      <c r="T364" s="221"/>
      <c r="U364" s="221"/>
      <c r="V364" s="221"/>
      <c r="W364" s="221"/>
      <c r="X364" s="221"/>
      <c r="Y364" s="221"/>
      <c r="Z364" s="221"/>
      <c r="AA364" s="221"/>
      <c r="AB364" s="221"/>
      <c r="AC364" s="221"/>
      <c r="AD364" s="221"/>
      <c r="AE364" s="221"/>
      <c r="AF364" s="221"/>
      <c r="AG364" s="247"/>
      <c r="AH364" s="225"/>
      <c r="AI364" s="225"/>
      <c r="AJ364" s="225"/>
      <c r="AK364" s="225"/>
      <c r="AL364" s="225"/>
      <c r="AM364" s="221"/>
      <c r="AN364" s="221"/>
      <c r="AO364" s="221"/>
      <c r="AP364" s="221"/>
      <c r="AQ364" s="221"/>
    </row>
    <row r="365" spans="1:43" ht="20.100000000000001" hidden="1" customHeight="1" outlineLevel="1">
      <c r="A365" s="271"/>
      <c r="B365" s="336" t="s">
        <v>176</v>
      </c>
      <c r="C365" s="209">
        <v>72297</v>
      </c>
      <c r="D365" s="209" t="s">
        <v>85</v>
      </c>
      <c r="E365" s="204" t="s">
        <v>746</v>
      </c>
      <c r="F365" s="209" t="s">
        <v>81</v>
      </c>
      <c r="G365" s="205">
        <v>10</v>
      </c>
      <c r="H365" s="205">
        <f t="shared" si="88"/>
        <v>30.82</v>
      </c>
      <c r="I365" s="206">
        <f t="shared" si="89"/>
        <v>39.36</v>
      </c>
      <c r="J365" s="333">
        <f t="shared" si="90"/>
        <v>393.6</v>
      </c>
      <c r="K365" s="309"/>
      <c r="L365" s="206">
        <v>34.82</v>
      </c>
      <c r="M365" s="206">
        <f t="shared" si="87"/>
        <v>30.82</v>
      </c>
      <c r="N365" s="207"/>
      <c r="O365" s="207"/>
      <c r="P365" s="207"/>
      <c r="Q365" s="207"/>
      <c r="R365" s="284"/>
      <c r="S365" s="221"/>
      <c r="T365" s="221"/>
      <c r="U365" s="221"/>
      <c r="V365" s="221"/>
      <c r="W365" s="221"/>
      <c r="X365" s="221"/>
      <c r="Y365" s="221"/>
      <c r="Z365" s="221"/>
      <c r="AA365" s="221"/>
      <c r="AB365" s="221"/>
      <c r="AC365" s="221"/>
      <c r="AD365" s="221"/>
      <c r="AE365" s="221"/>
      <c r="AF365" s="221"/>
      <c r="AG365" s="247"/>
      <c r="AH365" s="225"/>
      <c r="AI365" s="225"/>
      <c r="AJ365" s="225"/>
      <c r="AK365" s="225"/>
      <c r="AL365" s="225"/>
      <c r="AM365" s="221"/>
      <c r="AN365" s="221"/>
      <c r="AO365" s="221"/>
      <c r="AP365" s="221"/>
      <c r="AQ365" s="221"/>
    </row>
    <row r="366" spans="1:43" s="80" customFormat="1" ht="20.100000000000001" hidden="1" customHeight="1" outlineLevel="1">
      <c r="A366" s="271"/>
      <c r="B366" s="336" t="s">
        <v>177</v>
      </c>
      <c r="C366" s="209" t="s">
        <v>407</v>
      </c>
      <c r="D366" s="209" t="s">
        <v>85</v>
      </c>
      <c r="E366" s="204" t="s">
        <v>823</v>
      </c>
      <c r="F366" s="209" t="s">
        <v>81</v>
      </c>
      <c r="G366" s="205">
        <v>1</v>
      </c>
      <c r="H366" s="205">
        <f t="shared" si="88"/>
        <v>104.16</v>
      </c>
      <c r="I366" s="206">
        <f t="shared" si="89"/>
        <v>133.01</v>
      </c>
      <c r="J366" s="333">
        <f t="shared" si="90"/>
        <v>133.01</v>
      </c>
      <c r="K366" s="309"/>
      <c r="L366" s="206">
        <v>117.7</v>
      </c>
      <c r="M366" s="206">
        <f t="shared" si="87"/>
        <v>104.16</v>
      </c>
      <c r="N366" s="207"/>
      <c r="O366" s="207"/>
      <c r="P366" s="207"/>
      <c r="Q366" s="207"/>
      <c r="R366" s="284"/>
      <c r="S366" s="221"/>
      <c r="T366" s="221"/>
      <c r="U366" s="221"/>
      <c r="V366" s="221"/>
      <c r="W366" s="221"/>
      <c r="X366" s="221"/>
      <c r="Y366" s="221"/>
      <c r="Z366" s="221"/>
      <c r="AA366" s="221"/>
      <c r="AB366" s="221"/>
      <c r="AC366" s="221"/>
      <c r="AD366" s="221"/>
      <c r="AE366" s="221"/>
      <c r="AF366" s="221"/>
      <c r="AG366" s="247"/>
      <c r="AH366" s="225"/>
      <c r="AI366" s="225"/>
      <c r="AJ366" s="225"/>
      <c r="AK366" s="225"/>
      <c r="AL366" s="225"/>
      <c r="AM366" s="221"/>
      <c r="AN366" s="221"/>
      <c r="AO366" s="221"/>
      <c r="AP366" s="221"/>
      <c r="AQ366" s="221"/>
    </row>
    <row r="367" spans="1:43" s="80" customFormat="1" ht="20.100000000000001" hidden="1" customHeight="1" outlineLevel="1">
      <c r="A367" s="271"/>
      <c r="B367" s="336" t="s">
        <v>178</v>
      </c>
      <c r="C367" s="209">
        <v>72677</v>
      </c>
      <c r="D367" s="209" t="s">
        <v>85</v>
      </c>
      <c r="E367" s="204" t="s">
        <v>747</v>
      </c>
      <c r="F367" s="209" t="s">
        <v>81</v>
      </c>
      <c r="G367" s="205">
        <v>11</v>
      </c>
      <c r="H367" s="205">
        <f t="shared" si="88"/>
        <v>33.53</v>
      </c>
      <c r="I367" s="206">
        <f t="shared" si="89"/>
        <v>42.82</v>
      </c>
      <c r="J367" s="333">
        <f t="shared" si="90"/>
        <v>471.02</v>
      </c>
      <c r="K367" s="309"/>
      <c r="L367" s="206">
        <v>37.89</v>
      </c>
      <c r="M367" s="206">
        <f t="shared" si="87"/>
        <v>33.53</v>
      </c>
      <c r="N367" s="207"/>
      <c r="O367" s="207"/>
      <c r="P367" s="207"/>
      <c r="Q367" s="207"/>
      <c r="R367" s="284"/>
      <c r="S367" s="221"/>
      <c r="T367" s="221"/>
      <c r="U367" s="221"/>
      <c r="V367" s="221"/>
      <c r="W367" s="221"/>
      <c r="X367" s="221"/>
      <c r="Y367" s="221"/>
      <c r="Z367" s="221"/>
      <c r="AA367" s="221"/>
      <c r="AB367" s="221"/>
      <c r="AC367" s="221"/>
      <c r="AD367" s="221"/>
      <c r="AE367" s="221"/>
      <c r="AF367" s="221"/>
      <c r="AG367" s="247"/>
      <c r="AH367" s="225"/>
      <c r="AI367" s="225"/>
      <c r="AJ367" s="225"/>
      <c r="AK367" s="225"/>
      <c r="AL367" s="225"/>
      <c r="AM367" s="221"/>
      <c r="AN367" s="221"/>
      <c r="AO367" s="221"/>
      <c r="AP367" s="221"/>
      <c r="AQ367" s="221"/>
    </row>
    <row r="368" spans="1:43" s="80" customFormat="1" ht="20.100000000000001" hidden="1" customHeight="1" outlineLevel="1">
      <c r="A368" s="271"/>
      <c r="B368" s="336" t="s">
        <v>285</v>
      </c>
      <c r="C368" s="209" t="s">
        <v>407</v>
      </c>
      <c r="D368" s="209" t="s">
        <v>85</v>
      </c>
      <c r="E368" s="204" t="s">
        <v>748</v>
      </c>
      <c r="F368" s="209" t="s">
        <v>81</v>
      </c>
      <c r="G368" s="205">
        <v>2</v>
      </c>
      <c r="H368" s="205">
        <f t="shared" si="88"/>
        <v>104.16</v>
      </c>
      <c r="I368" s="206">
        <f t="shared" si="89"/>
        <v>133.01</v>
      </c>
      <c r="J368" s="333">
        <f t="shared" si="90"/>
        <v>266.02</v>
      </c>
      <c r="K368" s="309"/>
      <c r="L368" s="206">
        <v>117.7</v>
      </c>
      <c r="M368" s="206">
        <f t="shared" si="87"/>
        <v>104.16</v>
      </c>
      <c r="N368" s="207"/>
      <c r="O368" s="207"/>
      <c r="P368" s="207"/>
      <c r="Q368" s="207"/>
      <c r="R368" s="284"/>
      <c r="S368" s="221"/>
      <c r="T368" s="221"/>
      <c r="U368" s="221"/>
      <c r="V368" s="221"/>
      <c r="W368" s="221"/>
      <c r="X368" s="221"/>
      <c r="Y368" s="221"/>
      <c r="Z368" s="221"/>
      <c r="AA368" s="221"/>
      <c r="AB368" s="221"/>
      <c r="AC368" s="221"/>
      <c r="AD368" s="221"/>
      <c r="AE368" s="221"/>
      <c r="AF368" s="221"/>
      <c r="AG368" s="247"/>
      <c r="AH368" s="225"/>
      <c r="AI368" s="225"/>
      <c r="AJ368" s="225"/>
      <c r="AK368" s="225"/>
      <c r="AL368" s="225"/>
      <c r="AM368" s="221"/>
      <c r="AN368" s="221"/>
      <c r="AO368" s="221"/>
      <c r="AP368" s="221"/>
      <c r="AQ368" s="221"/>
    </row>
    <row r="369" spans="1:43" s="80" customFormat="1" ht="20.100000000000001" hidden="1" customHeight="1" outlineLevel="1">
      <c r="A369" s="271"/>
      <c r="B369" s="336" t="s">
        <v>286</v>
      </c>
      <c r="C369" s="209">
        <v>72715</v>
      </c>
      <c r="D369" s="209" t="s">
        <v>85</v>
      </c>
      <c r="E369" s="204" t="s">
        <v>749</v>
      </c>
      <c r="F369" s="209" t="s">
        <v>98</v>
      </c>
      <c r="G369" s="205">
        <v>61.56</v>
      </c>
      <c r="H369" s="205">
        <f t="shared" si="88"/>
        <v>72.930000000000007</v>
      </c>
      <c r="I369" s="206">
        <f t="shared" si="89"/>
        <v>93.13</v>
      </c>
      <c r="J369" s="333">
        <f t="shared" si="90"/>
        <v>5733.0828000000001</v>
      </c>
      <c r="K369" s="309"/>
      <c r="L369" s="206">
        <v>82.41</v>
      </c>
      <c r="M369" s="206">
        <f t="shared" si="87"/>
        <v>72.930000000000007</v>
      </c>
      <c r="N369" s="207"/>
      <c r="O369" s="207"/>
      <c r="P369" s="207"/>
      <c r="Q369" s="207"/>
      <c r="R369" s="284"/>
      <c r="S369" s="221"/>
      <c r="T369" s="221"/>
      <c r="U369" s="221"/>
      <c r="V369" s="221"/>
      <c r="W369" s="221"/>
      <c r="X369" s="221"/>
      <c r="Y369" s="221"/>
      <c r="Z369" s="221"/>
      <c r="AA369" s="221"/>
      <c r="AB369" s="221"/>
      <c r="AC369" s="221"/>
      <c r="AD369" s="221"/>
      <c r="AE369" s="221"/>
      <c r="AF369" s="221"/>
      <c r="AG369" s="247"/>
      <c r="AH369" s="225"/>
      <c r="AI369" s="225"/>
      <c r="AJ369" s="225"/>
      <c r="AK369" s="225"/>
      <c r="AL369" s="225"/>
      <c r="AM369" s="221"/>
      <c r="AN369" s="221"/>
      <c r="AO369" s="221"/>
      <c r="AP369" s="221"/>
      <c r="AQ369" s="221"/>
    </row>
    <row r="370" spans="1:43" s="80" customFormat="1" ht="20.100000000000001" hidden="1" customHeight="1" outlineLevel="1">
      <c r="A370" s="271"/>
      <c r="B370" s="323" t="s">
        <v>433</v>
      </c>
      <c r="C370" s="11"/>
      <c r="D370" s="79" t="s">
        <v>2</v>
      </c>
      <c r="E370" s="78" t="s">
        <v>750</v>
      </c>
      <c r="F370" s="79" t="s">
        <v>81</v>
      </c>
      <c r="G370" s="71">
        <v>3</v>
      </c>
      <c r="H370" s="71">
        <f t="shared" si="88"/>
        <v>56.18</v>
      </c>
      <c r="I370" s="88">
        <f t="shared" si="89"/>
        <v>71.739999999999995</v>
      </c>
      <c r="J370" s="277">
        <f t="shared" si="90"/>
        <v>215.21999999999997</v>
      </c>
      <c r="K370" s="305"/>
      <c r="L370" s="88">
        <v>63.48</v>
      </c>
      <c r="M370" s="88">
        <f t="shared" si="87"/>
        <v>56.18</v>
      </c>
      <c r="N370" s="27"/>
      <c r="O370" s="27"/>
      <c r="P370" s="27"/>
      <c r="Q370" s="27"/>
      <c r="R370" s="283"/>
      <c r="S370" s="220"/>
      <c r="T370" s="220"/>
      <c r="U370" s="220"/>
      <c r="V370" s="220"/>
      <c r="W370" s="220"/>
      <c r="X370" s="220"/>
      <c r="Y370" s="220"/>
      <c r="Z370" s="220"/>
      <c r="AA370" s="220"/>
      <c r="AB370" s="220"/>
      <c r="AC370" s="220"/>
      <c r="AD370" s="220"/>
      <c r="AE370" s="220"/>
      <c r="AF370" s="220"/>
      <c r="AG370" s="220"/>
      <c r="AH370" s="245"/>
      <c r="AI370" s="245"/>
      <c r="AJ370" s="245"/>
      <c r="AK370" s="245"/>
      <c r="AL370" s="245"/>
      <c r="AM370" s="220"/>
      <c r="AN370" s="220"/>
      <c r="AO370" s="220"/>
      <c r="AP370" s="220"/>
      <c r="AQ370" s="220"/>
    </row>
    <row r="371" spans="1:43" s="80" customFormat="1" ht="20.100000000000001" hidden="1" customHeight="1" outlineLevel="1">
      <c r="A371" s="271"/>
      <c r="B371" s="323" t="s">
        <v>434</v>
      </c>
      <c r="C371" s="11"/>
      <c r="D371" s="79" t="s">
        <v>2</v>
      </c>
      <c r="E371" s="78" t="s">
        <v>902</v>
      </c>
      <c r="F371" s="79" t="s">
        <v>81</v>
      </c>
      <c r="G371" s="71">
        <v>2</v>
      </c>
      <c r="H371" s="71">
        <f t="shared" si="88"/>
        <v>202.03</v>
      </c>
      <c r="I371" s="88">
        <f t="shared" si="89"/>
        <v>257.99</v>
      </c>
      <c r="J371" s="277">
        <f t="shared" si="90"/>
        <v>515.98</v>
      </c>
      <c r="K371" s="305"/>
      <c r="L371" s="88">
        <v>228.28</v>
      </c>
      <c r="M371" s="88">
        <f t="shared" si="87"/>
        <v>202.03</v>
      </c>
      <c r="N371" s="27"/>
      <c r="O371" s="27"/>
      <c r="P371" s="27"/>
      <c r="Q371" s="27"/>
      <c r="R371" s="283"/>
      <c r="S371" s="220"/>
      <c r="T371" s="220"/>
      <c r="U371" s="220"/>
      <c r="V371" s="220"/>
      <c r="W371" s="220"/>
      <c r="X371" s="220"/>
      <c r="Y371" s="220"/>
      <c r="Z371" s="220"/>
      <c r="AA371" s="220"/>
      <c r="AB371" s="220"/>
      <c r="AC371" s="220"/>
      <c r="AD371" s="220"/>
      <c r="AE371" s="220"/>
      <c r="AF371" s="220"/>
      <c r="AG371" s="255"/>
      <c r="AH371" s="245"/>
      <c r="AI371" s="245"/>
      <c r="AJ371" s="245"/>
      <c r="AK371" s="245"/>
      <c r="AL371" s="245"/>
      <c r="AM371" s="220"/>
      <c r="AN371" s="220"/>
      <c r="AO371" s="220"/>
      <c r="AP371" s="220"/>
      <c r="AQ371" s="220"/>
    </row>
    <row r="372" spans="1:43" s="80" customFormat="1" ht="20.100000000000001" hidden="1" customHeight="1" outlineLevel="1">
      <c r="A372" s="271"/>
      <c r="B372" s="323" t="s">
        <v>435</v>
      </c>
      <c r="C372" s="11"/>
      <c r="D372" s="79" t="s">
        <v>2</v>
      </c>
      <c r="E372" s="78" t="s">
        <v>751</v>
      </c>
      <c r="F372" s="79" t="s">
        <v>81</v>
      </c>
      <c r="G372" s="71">
        <v>2</v>
      </c>
      <c r="H372" s="71">
        <f t="shared" si="88"/>
        <v>26.67</v>
      </c>
      <c r="I372" s="88">
        <f t="shared" si="89"/>
        <v>34.06</v>
      </c>
      <c r="J372" s="277">
        <f t="shared" si="90"/>
        <v>68.12</v>
      </c>
      <c r="K372" s="305"/>
      <c r="L372" s="88">
        <v>30.13</v>
      </c>
      <c r="M372" s="88">
        <f t="shared" si="87"/>
        <v>26.67</v>
      </c>
      <c r="N372" s="27"/>
      <c r="O372" s="27"/>
      <c r="P372" s="27"/>
      <c r="Q372" s="27"/>
      <c r="R372" s="283"/>
      <c r="S372" s="220"/>
      <c r="T372" s="220"/>
      <c r="U372" s="220"/>
      <c r="V372" s="220"/>
      <c r="W372" s="220"/>
      <c r="X372" s="220"/>
      <c r="Y372" s="220"/>
      <c r="Z372" s="220"/>
      <c r="AA372" s="220"/>
      <c r="AB372" s="220"/>
      <c r="AC372" s="220"/>
      <c r="AD372" s="220"/>
      <c r="AE372" s="220"/>
      <c r="AF372" s="220"/>
      <c r="AG372" s="220"/>
      <c r="AH372" s="245"/>
      <c r="AI372" s="245"/>
      <c r="AJ372" s="245"/>
      <c r="AK372" s="245"/>
      <c r="AL372" s="245"/>
      <c r="AM372" s="220"/>
      <c r="AN372" s="220"/>
      <c r="AO372" s="220"/>
      <c r="AP372" s="220"/>
      <c r="AQ372" s="220"/>
    </row>
    <row r="373" spans="1:43" s="80" customFormat="1" ht="20.100000000000001" hidden="1" customHeight="1" outlineLevel="1">
      <c r="A373" s="271"/>
      <c r="B373" s="323" t="s">
        <v>436</v>
      </c>
      <c r="C373" s="11"/>
      <c r="D373" s="79" t="s">
        <v>2</v>
      </c>
      <c r="E373" s="78" t="s">
        <v>752</v>
      </c>
      <c r="F373" s="79" t="s">
        <v>81</v>
      </c>
      <c r="G373" s="71">
        <v>2</v>
      </c>
      <c r="H373" s="71">
        <f t="shared" si="88"/>
        <v>68.86</v>
      </c>
      <c r="I373" s="88">
        <f t="shared" si="89"/>
        <v>87.93</v>
      </c>
      <c r="J373" s="277">
        <f t="shared" si="90"/>
        <v>175.86</v>
      </c>
      <c r="K373" s="305"/>
      <c r="L373" s="88">
        <v>77.81</v>
      </c>
      <c r="M373" s="88">
        <f t="shared" si="87"/>
        <v>68.86</v>
      </c>
      <c r="N373" s="27"/>
      <c r="O373" s="27"/>
      <c r="P373" s="27"/>
      <c r="Q373" s="27"/>
      <c r="R373" s="283"/>
      <c r="S373" s="220"/>
      <c r="T373" s="220"/>
      <c r="U373" s="220"/>
      <c r="V373" s="220"/>
      <c r="W373" s="220"/>
      <c r="X373" s="220"/>
      <c r="Y373" s="220"/>
      <c r="Z373" s="220"/>
      <c r="AA373" s="220"/>
      <c r="AB373" s="220"/>
      <c r="AC373" s="220"/>
      <c r="AD373" s="220"/>
      <c r="AE373" s="220"/>
      <c r="AF373" s="220"/>
      <c r="AG373" s="220"/>
      <c r="AH373" s="245"/>
      <c r="AI373" s="245"/>
      <c r="AJ373" s="245"/>
      <c r="AK373" s="245"/>
      <c r="AL373" s="245"/>
      <c r="AM373" s="220"/>
      <c r="AN373" s="220"/>
      <c r="AO373" s="220"/>
      <c r="AP373" s="220"/>
      <c r="AQ373" s="220"/>
    </row>
    <row r="374" spans="1:43" s="80" customFormat="1" ht="20.100000000000001" hidden="1" customHeight="1" outlineLevel="1">
      <c r="A374" s="271"/>
      <c r="B374" s="323" t="s">
        <v>437</v>
      </c>
      <c r="C374" s="11"/>
      <c r="D374" s="79" t="s">
        <v>2</v>
      </c>
      <c r="E374" s="78" t="s">
        <v>892</v>
      </c>
      <c r="F374" s="79" t="s">
        <v>81</v>
      </c>
      <c r="G374" s="71">
        <v>4</v>
      </c>
      <c r="H374" s="71">
        <f t="shared" si="88"/>
        <v>247.76</v>
      </c>
      <c r="I374" s="88">
        <f t="shared" si="89"/>
        <v>316.39</v>
      </c>
      <c r="J374" s="277">
        <f t="shared" si="90"/>
        <v>1265.56</v>
      </c>
      <c r="K374" s="305"/>
      <c r="L374" s="88">
        <v>279.95</v>
      </c>
      <c r="M374" s="88">
        <f t="shared" si="87"/>
        <v>247.76</v>
      </c>
      <c r="N374" s="27"/>
      <c r="O374" s="27"/>
      <c r="P374" s="27"/>
      <c r="Q374" s="27"/>
      <c r="R374" s="283"/>
      <c r="S374" s="220"/>
      <c r="T374" s="220"/>
      <c r="U374" s="220"/>
      <c r="V374" s="220"/>
      <c r="W374" s="220"/>
      <c r="X374" s="220"/>
      <c r="Y374" s="220"/>
      <c r="Z374" s="220"/>
      <c r="AA374" s="220"/>
      <c r="AB374" s="220"/>
      <c r="AC374" s="220"/>
      <c r="AD374" s="220"/>
      <c r="AE374" s="220"/>
      <c r="AF374" s="220"/>
      <c r="AG374" s="220"/>
      <c r="AH374" s="245"/>
      <c r="AI374" s="245"/>
      <c r="AJ374" s="245"/>
      <c r="AK374" s="245"/>
      <c r="AL374" s="245"/>
      <c r="AM374" s="220"/>
      <c r="AN374" s="220"/>
      <c r="AO374" s="220"/>
      <c r="AP374" s="220"/>
      <c r="AQ374" s="220"/>
    </row>
    <row r="375" spans="1:43" s="80" customFormat="1" ht="20.100000000000001" hidden="1" customHeight="1" outlineLevel="1">
      <c r="A375" s="271"/>
      <c r="B375" s="323" t="s">
        <v>438</v>
      </c>
      <c r="C375" s="79">
        <v>72677</v>
      </c>
      <c r="D375" s="79" t="s">
        <v>85</v>
      </c>
      <c r="E375" s="78" t="s">
        <v>753</v>
      </c>
      <c r="F375" s="79" t="s">
        <v>81</v>
      </c>
      <c r="G375" s="71">
        <v>2</v>
      </c>
      <c r="H375" s="71">
        <f t="shared" si="88"/>
        <v>33.53</v>
      </c>
      <c r="I375" s="88">
        <f t="shared" si="89"/>
        <v>42.82</v>
      </c>
      <c r="J375" s="277">
        <f t="shared" si="90"/>
        <v>85.64</v>
      </c>
      <c r="K375" s="305"/>
      <c r="L375" s="88">
        <v>37.89</v>
      </c>
      <c r="M375" s="88">
        <f t="shared" si="87"/>
        <v>33.53</v>
      </c>
      <c r="N375" s="27"/>
      <c r="O375" s="27"/>
      <c r="P375" s="27"/>
      <c r="Q375" s="27"/>
      <c r="R375" s="283"/>
      <c r="S375" s="220"/>
      <c r="T375" s="220"/>
      <c r="U375" s="220"/>
      <c r="V375" s="220"/>
      <c r="W375" s="220"/>
      <c r="X375" s="220"/>
      <c r="Y375" s="220"/>
      <c r="Z375" s="220"/>
      <c r="AA375" s="220"/>
      <c r="AB375" s="220"/>
      <c r="AC375" s="220"/>
      <c r="AD375" s="220"/>
      <c r="AE375" s="220"/>
      <c r="AF375" s="220"/>
      <c r="AG375" s="220"/>
      <c r="AH375" s="245"/>
      <c r="AI375" s="245"/>
      <c r="AJ375" s="245"/>
      <c r="AK375" s="245"/>
      <c r="AL375" s="245"/>
      <c r="AM375" s="220"/>
      <c r="AN375" s="220"/>
      <c r="AO375" s="220"/>
      <c r="AP375" s="220"/>
      <c r="AQ375" s="220"/>
    </row>
    <row r="376" spans="1:43" s="80" customFormat="1" ht="20.100000000000001" hidden="1" customHeight="1" outlineLevel="1">
      <c r="A376" s="271"/>
      <c r="B376" s="323" t="s">
        <v>439</v>
      </c>
      <c r="C376" s="79"/>
      <c r="D376" s="79" t="s">
        <v>2</v>
      </c>
      <c r="E376" s="78" t="s">
        <v>903</v>
      </c>
      <c r="F376" s="79" t="s">
        <v>81</v>
      </c>
      <c r="G376" s="71">
        <v>4</v>
      </c>
      <c r="H376" s="71">
        <f t="shared" si="88"/>
        <v>0</v>
      </c>
      <c r="I376" s="88">
        <f t="shared" si="89"/>
        <v>0</v>
      </c>
      <c r="J376" s="277">
        <f t="shared" si="90"/>
        <v>0</v>
      </c>
      <c r="K376" s="305"/>
      <c r="L376" s="88"/>
      <c r="M376" s="88">
        <f t="shared" si="87"/>
        <v>0</v>
      </c>
      <c r="N376" s="27"/>
      <c r="O376" s="27"/>
      <c r="P376" s="27"/>
      <c r="Q376" s="27"/>
      <c r="R376" s="283"/>
      <c r="S376" s="220"/>
      <c r="T376" s="220"/>
      <c r="U376" s="220"/>
      <c r="V376" s="220"/>
      <c r="W376" s="220"/>
      <c r="X376" s="220"/>
      <c r="Y376" s="220"/>
      <c r="Z376" s="220"/>
      <c r="AA376" s="220"/>
      <c r="AB376" s="220"/>
      <c r="AC376" s="220"/>
      <c r="AD376" s="220"/>
      <c r="AE376" s="220"/>
      <c r="AF376" s="220"/>
      <c r="AG376" s="220"/>
      <c r="AH376" s="245"/>
      <c r="AI376" s="245"/>
      <c r="AJ376" s="245"/>
      <c r="AK376" s="245"/>
      <c r="AL376" s="245"/>
      <c r="AM376" s="220"/>
      <c r="AN376" s="220"/>
      <c r="AO376" s="220"/>
      <c r="AP376" s="220"/>
      <c r="AQ376" s="220"/>
    </row>
    <row r="377" spans="1:43" s="80" customFormat="1" ht="20.100000000000001" hidden="1" customHeight="1" outlineLevel="1">
      <c r="A377" s="271"/>
      <c r="B377" s="323" t="s">
        <v>440</v>
      </c>
      <c r="C377" s="11"/>
      <c r="D377" s="79" t="s">
        <v>2</v>
      </c>
      <c r="E377" s="78" t="s">
        <v>754</v>
      </c>
      <c r="F377" s="79" t="s">
        <v>81</v>
      </c>
      <c r="G377" s="71">
        <v>2</v>
      </c>
      <c r="H377" s="71">
        <f t="shared" si="88"/>
        <v>55.45</v>
      </c>
      <c r="I377" s="88">
        <f t="shared" si="89"/>
        <v>70.81</v>
      </c>
      <c r="J377" s="277">
        <f t="shared" si="90"/>
        <v>141.62</v>
      </c>
      <c r="K377" s="305"/>
      <c r="L377" s="88">
        <v>62.65</v>
      </c>
      <c r="M377" s="88">
        <f t="shared" si="87"/>
        <v>55.45</v>
      </c>
      <c r="N377" s="27"/>
      <c r="O377" s="27"/>
      <c r="P377" s="27"/>
      <c r="Q377" s="27"/>
      <c r="R377" s="283"/>
      <c r="S377" s="220"/>
      <c r="T377" s="220"/>
      <c r="U377" s="220"/>
      <c r="V377" s="220"/>
      <c r="W377" s="220"/>
      <c r="X377" s="220"/>
      <c r="Y377" s="220"/>
      <c r="Z377" s="220"/>
      <c r="AA377" s="220"/>
      <c r="AB377" s="220"/>
      <c r="AC377" s="220"/>
      <c r="AD377" s="220"/>
      <c r="AE377" s="220"/>
      <c r="AF377" s="220"/>
      <c r="AG377" s="220"/>
      <c r="AH377" s="245"/>
      <c r="AI377" s="245"/>
      <c r="AJ377" s="245"/>
      <c r="AK377" s="245"/>
      <c r="AL377" s="245"/>
      <c r="AM377" s="220"/>
      <c r="AN377" s="220"/>
      <c r="AO377" s="220"/>
      <c r="AP377" s="220"/>
      <c r="AQ377" s="220"/>
    </row>
    <row r="378" spans="1:43" s="80" customFormat="1" ht="20.100000000000001" hidden="1" customHeight="1" outlineLevel="1">
      <c r="A378" s="271"/>
      <c r="B378" s="323" t="s">
        <v>441</v>
      </c>
      <c r="C378" s="11"/>
      <c r="D378" s="79" t="s">
        <v>2</v>
      </c>
      <c r="E378" s="78" t="s">
        <v>755</v>
      </c>
      <c r="F378" s="79" t="s">
        <v>81</v>
      </c>
      <c r="G378" s="71">
        <v>2</v>
      </c>
      <c r="H378" s="71">
        <f t="shared" si="88"/>
        <v>133.52000000000001</v>
      </c>
      <c r="I378" s="88">
        <f t="shared" si="89"/>
        <v>170.51</v>
      </c>
      <c r="J378" s="277">
        <f t="shared" si="90"/>
        <v>341.02</v>
      </c>
      <c r="K378" s="305"/>
      <c r="L378" s="88">
        <v>150.87</v>
      </c>
      <c r="M378" s="88">
        <f t="shared" si="87"/>
        <v>133.52000000000001</v>
      </c>
      <c r="N378" s="27"/>
      <c r="O378" s="27"/>
      <c r="P378" s="27"/>
      <c r="Q378" s="27"/>
      <c r="R378" s="283"/>
      <c r="S378" s="220"/>
      <c r="T378" s="220"/>
      <c r="U378" s="220"/>
      <c r="V378" s="220"/>
      <c r="W378" s="220"/>
      <c r="X378" s="220"/>
      <c r="Y378" s="220"/>
      <c r="Z378" s="220"/>
      <c r="AA378" s="220"/>
      <c r="AB378" s="220"/>
      <c r="AC378" s="220"/>
      <c r="AD378" s="220"/>
      <c r="AE378" s="220"/>
      <c r="AF378" s="220"/>
      <c r="AG378" s="220"/>
      <c r="AH378" s="245"/>
      <c r="AI378" s="245"/>
      <c r="AJ378" s="245"/>
      <c r="AK378" s="245"/>
      <c r="AL378" s="245"/>
      <c r="AM378" s="220"/>
      <c r="AN378" s="220"/>
      <c r="AO378" s="220"/>
      <c r="AP378" s="220"/>
      <c r="AQ378" s="220"/>
    </row>
    <row r="379" spans="1:43" s="80" customFormat="1" ht="20.100000000000001" hidden="1" customHeight="1" outlineLevel="1">
      <c r="A379" s="271"/>
      <c r="B379" s="323" t="s">
        <v>442</v>
      </c>
      <c r="C379" s="11"/>
      <c r="D379" s="79" t="s">
        <v>2</v>
      </c>
      <c r="E379" s="78" t="s">
        <v>822</v>
      </c>
      <c r="F379" s="79" t="s">
        <v>81</v>
      </c>
      <c r="G379" s="71">
        <v>1</v>
      </c>
      <c r="H379" s="71">
        <f t="shared" si="88"/>
        <v>94.83</v>
      </c>
      <c r="I379" s="88">
        <f t="shared" si="89"/>
        <v>121.1</v>
      </c>
      <c r="J379" s="277">
        <f t="shared" si="90"/>
        <v>121.1</v>
      </c>
      <c r="K379" s="305"/>
      <c r="L379" s="88">
        <v>107.15</v>
      </c>
      <c r="M379" s="88">
        <f t="shared" si="87"/>
        <v>94.83</v>
      </c>
      <c r="N379" s="27"/>
      <c r="O379" s="27"/>
      <c r="P379" s="27"/>
      <c r="Q379" s="27"/>
      <c r="R379" s="283"/>
      <c r="S379" s="220"/>
      <c r="T379" s="220"/>
      <c r="U379" s="220"/>
      <c r="V379" s="220"/>
      <c r="W379" s="220"/>
      <c r="X379" s="220"/>
      <c r="Y379" s="220"/>
      <c r="Z379" s="220"/>
      <c r="AA379" s="220"/>
      <c r="AB379" s="220"/>
      <c r="AC379" s="220"/>
      <c r="AD379" s="220"/>
      <c r="AE379" s="220"/>
      <c r="AF379" s="220"/>
      <c r="AG379" s="220"/>
      <c r="AH379" s="245"/>
      <c r="AI379" s="245"/>
      <c r="AJ379" s="245"/>
      <c r="AK379" s="245"/>
      <c r="AL379" s="245"/>
      <c r="AM379" s="220"/>
      <c r="AN379" s="220"/>
      <c r="AO379" s="220"/>
      <c r="AP379" s="220"/>
      <c r="AQ379" s="220"/>
    </row>
    <row r="380" spans="1:43" s="80" customFormat="1" ht="20.100000000000001" hidden="1" customHeight="1" outlineLevel="1">
      <c r="A380" s="271"/>
      <c r="B380" s="323" t="s">
        <v>443</v>
      </c>
      <c r="C380" s="11"/>
      <c r="D380" s="79" t="s">
        <v>2</v>
      </c>
      <c r="E380" s="78" t="s">
        <v>756</v>
      </c>
      <c r="F380" s="79" t="s">
        <v>81</v>
      </c>
      <c r="G380" s="71">
        <v>2</v>
      </c>
      <c r="H380" s="71">
        <f t="shared" si="88"/>
        <v>26.63</v>
      </c>
      <c r="I380" s="88">
        <f t="shared" si="89"/>
        <v>34.01</v>
      </c>
      <c r="J380" s="277">
        <f t="shared" si="90"/>
        <v>68.02</v>
      </c>
      <c r="K380" s="305"/>
      <c r="L380" s="88">
        <v>30.09</v>
      </c>
      <c r="M380" s="88">
        <f t="shared" si="87"/>
        <v>26.63</v>
      </c>
      <c r="N380" s="27"/>
      <c r="O380" s="27"/>
      <c r="P380" s="27"/>
      <c r="Q380" s="27"/>
      <c r="R380" s="283"/>
      <c r="S380" s="220"/>
      <c r="T380" s="220"/>
      <c r="U380" s="220"/>
      <c r="V380" s="220"/>
      <c r="W380" s="220"/>
      <c r="X380" s="220"/>
      <c r="Y380" s="220"/>
      <c r="Z380" s="220"/>
      <c r="AA380" s="220"/>
      <c r="AB380" s="220"/>
      <c r="AC380" s="220"/>
      <c r="AD380" s="220"/>
      <c r="AE380" s="220"/>
      <c r="AF380" s="220"/>
      <c r="AG380" s="220"/>
      <c r="AH380" s="245"/>
      <c r="AI380" s="245"/>
      <c r="AJ380" s="245"/>
      <c r="AK380" s="245"/>
      <c r="AL380" s="245"/>
      <c r="AM380" s="220"/>
      <c r="AN380" s="220"/>
      <c r="AO380" s="220"/>
      <c r="AP380" s="220"/>
      <c r="AQ380" s="220"/>
    </row>
    <row r="381" spans="1:43" s="80" customFormat="1" ht="20.100000000000001" hidden="1" customHeight="1" outlineLevel="1">
      <c r="A381" s="271"/>
      <c r="B381" s="323" t="s">
        <v>444</v>
      </c>
      <c r="C381" s="11"/>
      <c r="D381" s="79" t="s">
        <v>2</v>
      </c>
      <c r="E381" s="78" t="s">
        <v>821</v>
      </c>
      <c r="F381" s="79" t="s">
        <v>81</v>
      </c>
      <c r="G381" s="71">
        <v>1</v>
      </c>
      <c r="H381" s="71">
        <f t="shared" si="88"/>
        <v>52.61</v>
      </c>
      <c r="I381" s="88">
        <f t="shared" si="89"/>
        <v>67.180000000000007</v>
      </c>
      <c r="J381" s="277">
        <f t="shared" si="90"/>
        <v>67.180000000000007</v>
      </c>
      <c r="K381" s="305"/>
      <c r="L381" s="88">
        <v>59.45</v>
      </c>
      <c r="M381" s="88">
        <f t="shared" si="87"/>
        <v>52.61</v>
      </c>
      <c r="N381" s="27"/>
      <c r="O381" s="27"/>
      <c r="P381" s="27"/>
      <c r="Q381" s="27"/>
      <c r="R381" s="283"/>
      <c r="S381" s="220"/>
      <c r="T381" s="220"/>
      <c r="U381" s="220"/>
      <c r="V381" s="220"/>
      <c r="W381" s="220"/>
      <c r="X381" s="220"/>
      <c r="Y381" s="220"/>
      <c r="Z381" s="220"/>
      <c r="AA381" s="220"/>
      <c r="AB381" s="220"/>
      <c r="AC381" s="220"/>
      <c r="AD381" s="220"/>
      <c r="AE381" s="220"/>
      <c r="AF381" s="220"/>
      <c r="AG381" s="220"/>
      <c r="AH381" s="245"/>
      <c r="AI381" s="245"/>
      <c r="AJ381" s="245"/>
      <c r="AK381" s="245"/>
      <c r="AL381" s="245"/>
      <c r="AM381" s="220"/>
      <c r="AN381" s="220"/>
      <c r="AO381" s="220"/>
      <c r="AP381" s="220"/>
      <c r="AQ381" s="220"/>
    </row>
    <row r="382" spans="1:43" s="80" customFormat="1" ht="20.100000000000001" hidden="1" customHeight="1" outlineLevel="1">
      <c r="A382" s="271"/>
      <c r="B382" s="323" t="s">
        <v>445</v>
      </c>
      <c r="C382" s="79">
        <v>84798</v>
      </c>
      <c r="D382" s="79" t="s">
        <v>85</v>
      </c>
      <c r="E382" s="78" t="s">
        <v>876</v>
      </c>
      <c r="F382" s="79" t="s">
        <v>81</v>
      </c>
      <c r="G382" s="71">
        <v>1</v>
      </c>
      <c r="H382" s="71">
        <f t="shared" si="88"/>
        <v>203.14</v>
      </c>
      <c r="I382" s="88">
        <f t="shared" si="89"/>
        <v>259.41000000000003</v>
      </c>
      <c r="J382" s="277">
        <f t="shared" si="90"/>
        <v>259.41000000000003</v>
      </c>
      <c r="K382" s="305"/>
      <c r="L382" s="88">
        <v>229.54</v>
      </c>
      <c r="M382" s="88">
        <f t="shared" si="87"/>
        <v>203.14</v>
      </c>
      <c r="N382" s="27"/>
      <c r="O382" s="27"/>
      <c r="P382" s="27"/>
      <c r="Q382" s="27"/>
      <c r="R382" s="283"/>
      <c r="S382" s="220"/>
      <c r="T382" s="220"/>
      <c r="U382" s="220"/>
      <c r="V382" s="220"/>
      <c r="W382" s="220"/>
      <c r="X382" s="220"/>
      <c r="Y382" s="220"/>
      <c r="Z382" s="220"/>
      <c r="AA382" s="220"/>
      <c r="AB382" s="220"/>
      <c r="AC382" s="220"/>
      <c r="AD382" s="220"/>
      <c r="AE382" s="220"/>
      <c r="AF382" s="220"/>
      <c r="AG382" s="220"/>
      <c r="AH382" s="245"/>
      <c r="AI382" s="245"/>
      <c r="AJ382" s="245"/>
      <c r="AK382" s="245"/>
      <c r="AL382" s="245"/>
      <c r="AM382" s="220"/>
      <c r="AN382" s="220"/>
      <c r="AO382" s="220"/>
      <c r="AP382" s="220"/>
      <c r="AQ382" s="220"/>
    </row>
    <row r="383" spans="1:43" s="80" customFormat="1" ht="20.100000000000001" hidden="1" customHeight="1" outlineLevel="1">
      <c r="A383" s="271"/>
      <c r="B383" s="323" t="s">
        <v>446</v>
      </c>
      <c r="C383" s="27"/>
      <c r="D383" s="79" t="s">
        <v>2</v>
      </c>
      <c r="E383" s="78" t="s">
        <v>757</v>
      </c>
      <c r="F383" s="79" t="s">
        <v>81</v>
      </c>
      <c r="G383" s="71">
        <v>5</v>
      </c>
      <c r="H383" s="71">
        <f t="shared" si="88"/>
        <v>94.83</v>
      </c>
      <c r="I383" s="88">
        <f t="shared" si="89"/>
        <v>121.1</v>
      </c>
      <c r="J383" s="277">
        <f t="shared" si="90"/>
        <v>605.5</v>
      </c>
      <c r="K383" s="305"/>
      <c r="L383" s="88">
        <v>107.15</v>
      </c>
      <c r="M383" s="88">
        <f t="shared" si="87"/>
        <v>94.83</v>
      </c>
      <c r="N383" s="27"/>
      <c r="O383" s="27"/>
      <c r="P383" s="27"/>
      <c r="Q383" s="27"/>
      <c r="R383" s="283"/>
      <c r="S383" s="220"/>
      <c r="T383" s="220"/>
      <c r="U383" s="220"/>
      <c r="V383" s="220"/>
      <c r="W383" s="220"/>
      <c r="X383" s="220"/>
      <c r="Y383" s="220"/>
      <c r="Z383" s="220"/>
      <c r="AA383" s="220"/>
      <c r="AB383" s="220"/>
      <c r="AC383" s="220"/>
      <c r="AD383" s="220"/>
      <c r="AE383" s="220"/>
      <c r="AF383" s="220"/>
      <c r="AG383" s="220"/>
      <c r="AH383" s="245"/>
      <c r="AI383" s="245"/>
      <c r="AJ383" s="245"/>
      <c r="AK383" s="245"/>
      <c r="AL383" s="245"/>
      <c r="AM383" s="220"/>
      <c r="AN383" s="220"/>
      <c r="AO383" s="220"/>
      <c r="AP383" s="220"/>
      <c r="AQ383" s="220"/>
    </row>
    <row r="384" spans="1:43" s="80" customFormat="1" ht="20.100000000000001" hidden="1" customHeight="1" outlineLevel="1">
      <c r="A384" s="271"/>
      <c r="B384" s="323" t="s">
        <v>447</v>
      </c>
      <c r="C384" s="79" t="s">
        <v>409</v>
      </c>
      <c r="D384" s="79" t="s">
        <v>85</v>
      </c>
      <c r="E384" s="78" t="s">
        <v>758</v>
      </c>
      <c r="F384" s="79" t="s">
        <v>81</v>
      </c>
      <c r="G384" s="71">
        <v>2</v>
      </c>
      <c r="H384" s="71">
        <f t="shared" si="88"/>
        <v>266.41000000000003</v>
      </c>
      <c r="I384" s="88">
        <f t="shared" si="89"/>
        <v>340.21</v>
      </c>
      <c r="J384" s="277">
        <f t="shared" si="90"/>
        <v>680.42</v>
      </c>
      <c r="K384" s="305"/>
      <c r="L384" s="88">
        <v>301.02999999999997</v>
      </c>
      <c r="M384" s="88">
        <f t="shared" si="87"/>
        <v>266.41000000000003</v>
      </c>
      <c r="N384" s="27"/>
      <c r="O384" s="27"/>
      <c r="P384" s="27"/>
      <c r="Q384" s="27"/>
      <c r="R384" s="283"/>
      <c r="S384" s="220"/>
      <c r="T384" s="220"/>
      <c r="U384" s="220"/>
      <c r="V384" s="220"/>
      <c r="W384" s="220"/>
      <c r="X384" s="220"/>
      <c r="Y384" s="220"/>
      <c r="Z384" s="220"/>
      <c r="AA384" s="220"/>
      <c r="AB384" s="220"/>
      <c r="AC384" s="220"/>
      <c r="AD384" s="220"/>
      <c r="AE384" s="220"/>
      <c r="AF384" s="220"/>
      <c r="AG384" s="220"/>
      <c r="AH384" s="245"/>
      <c r="AI384" s="245"/>
      <c r="AJ384" s="245"/>
      <c r="AK384" s="245"/>
      <c r="AL384" s="245"/>
      <c r="AM384" s="220"/>
      <c r="AN384" s="220"/>
      <c r="AO384" s="220"/>
      <c r="AP384" s="220"/>
      <c r="AQ384" s="220"/>
    </row>
    <row r="385" spans="1:43" s="80" customFormat="1" ht="20.100000000000001" hidden="1" customHeight="1" outlineLevel="1">
      <c r="A385" s="271"/>
      <c r="B385" s="323" t="s">
        <v>448</v>
      </c>
      <c r="C385" s="54" t="s">
        <v>877</v>
      </c>
      <c r="D385" s="54" t="s">
        <v>843</v>
      </c>
      <c r="E385" s="78" t="s">
        <v>457</v>
      </c>
      <c r="F385" s="79" t="s">
        <v>81</v>
      </c>
      <c r="G385" s="71">
        <v>20</v>
      </c>
      <c r="H385" s="71">
        <f t="shared" si="88"/>
        <v>67.97</v>
      </c>
      <c r="I385" s="88">
        <f t="shared" si="89"/>
        <v>86.8</v>
      </c>
      <c r="J385" s="277">
        <f t="shared" si="90"/>
        <v>1736</v>
      </c>
      <c r="K385" s="305"/>
      <c r="L385" s="88">
        <v>76.8</v>
      </c>
      <c r="M385" s="88">
        <f t="shared" si="87"/>
        <v>67.97</v>
      </c>
      <c r="N385" s="27"/>
      <c r="O385" s="27"/>
      <c r="P385" s="27"/>
      <c r="Q385" s="27"/>
      <c r="R385" s="283"/>
      <c r="S385" s="220"/>
      <c r="T385" s="220"/>
      <c r="U385" s="220"/>
      <c r="V385" s="220"/>
      <c r="W385" s="220"/>
      <c r="X385" s="220"/>
      <c r="Y385" s="220"/>
      <c r="Z385" s="220"/>
      <c r="AA385" s="220"/>
      <c r="AB385" s="220"/>
      <c r="AC385" s="220"/>
      <c r="AD385" s="220"/>
      <c r="AE385" s="220"/>
      <c r="AF385" s="220"/>
      <c r="AG385" s="220"/>
      <c r="AH385" s="245"/>
      <c r="AI385" s="245"/>
      <c r="AJ385" s="245"/>
      <c r="AK385" s="245"/>
      <c r="AL385" s="245"/>
      <c r="AM385" s="220"/>
      <c r="AN385" s="220"/>
      <c r="AO385" s="220"/>
      <c r="AP385" s="220"/>
      <c r="AQ385" s="220"/>
    </row>
    <row r="386" spans="1:43" s="80" customFormat="1" ht="20.100000000000001" hidden="1" customHeight="1" outlineLevel="1">
      <c r="A386" s="271"/>
      <c r="B386" s="323" t="s">
        <v>449</v>
      </c>
      <c r="C386" s="73">
        <v>72947</v>
      </c>
      <c r="D386" s="54" t="s">
        <v>85</v>
      </c>
      <c r="E386" s="78" t="s">
        <v>513</v>
      </c>
      <c r="F386" s="79" t="s">
        <v>86</v>
      </c>
      <c r="G386" s="71">
        <v>6</v>
      </c>
      <c r="H386" s="71">
        <f t="shared" si="88"/>
        <v>12.79</v>
      </c>
      <c r="I386" s="88">
        <f t="shared" si="89"/>
        <v>16.329999999999998</v>
      </c>
      <c r="J386" s="277">
        <f t="shared" si="90"/>
        <v>97.97999999999999</v>
      </c>
      <c r="K386" s="305"/>
      <c r="L386" s="88">
        <v>14.45</v>
      </c>
      <c r="M386" s="88">
        <f t="shared" si="87"/>
        <v>12.79</v>
      </c>
      <c r="N386" s="27"/>
      <c r="O386" s="27"/>
      <c r="P386" s="27"/>
      <c r="Q386" s="27"/>
      <c r="R386" s="283"/>
      <c r="S386" s="220"/>
      <c r="T386" s="220"/>
      <c r="U386" s="220"/>
      <c r="V386" s="220"/>
      <c r="W386" s="220"/>
      <c r="X386" s="220"/>
      <c r="Y386" s="220"/>
      <c r="Z386" s="220"/>
      <c r="AA386" s="220"/>
      <c r="AB386" s="220"/>
      <c r="AC386" s="220"/>
      <c r="AD386" s="220"/>
      <c r="AE386" s="220"/>
      <c r="AF386" s="220"/>
      <c r="AG386" s="220"/>
      <c r="AH386" s="245"/>
      <c r="AI386" s="245"/>
      <c r="AJ386" s="245"/>
      <c r="AK386" s="245"/>
      <c r="AL386" s="245"/>
      <c r="AM386" s="220"/>
      <c r="AN386" s="220"/>
      <c r="AO386" s="220"/>
      <c r="AP386" s="220"/>
      <c r="AQ386" s="220"/>
    </row>
    <row r="387" spans="1:43" s="80" customFormat="1" ht="20.100000000000001" hidden="1" customHeight="1" outlineLevel="1">
      <c r="A387" s="271"/>
      <c r="B387" s="323" t="s">
        <v>450</v>
      </c>
      <c r="C387" s="73">
        <v>72947</v>
      </c>
      <c r="D387" s="54" t="s">
        <v>85</v>
      </c>
      <c r="E387" s="78" t="s">
        <v>145</v>
      </c>
      <c r="F387" s="79" t="s">
        <v>86</v>
      </c>
      <c r="G387" s="71">
        <v>2</v>
      </c>
      <c r="H387" s="71">
        <f t="shared" si="88"/>
        <v>12.79</v>
      </c>
      <c r="I387" s="88">
        <f t="shared" si="89"/>
        <v>16.329999999999998</v>
      </c>
      <c r="J387" s="277">
        <f t="shared" si="90"/>
        <v>32.659999999999997</v>
      </c>
      <c r="K387" s="305"/>
      <c r="L387" s="88">
        <v>14.45</v>
      </c>
      <c r="M387" s="88">
        <f t="shared" si="87"/>
        <v>12.79</v>
      </c>
      <c r="N387" s="27"/>
      <c r="O387" s="27"/>
      <c r="P387" s="27"/>
      <c r="Q387" s="27"/>
      <c r="R387" s="283"/>
      <c r="S387" s="220"/>
      <c r="T387" s="220"/>
      <c r="U387" s="220"/>
      <c r="V387" s="220"/>
      <c r="W387" s="220"/>
      <c r="X387" s="220"/>
      <c r="Y387" s="220"/>
      <c r="Z387" s="220"/>
      <c r="AA387" s="220"/>
      <c r="AB387" s="220"/>
      <c r="AC387" s="220"/>
      <c r="AD387" s="220"/>
      <c r="AE387" s="220"/>
      <c r="AF387" s="220"/>
      <c r="AG387" s="220"/>
      <c r="AH387" s="245"/>
      <c r="AI387" s="245"/>
      <c r="AJ387" s="245"/>
      <c r="AK387" s="245"/>
      <c r="AL387" s="245"/>
      <c r="AM387" s="220"/>
      <c r="AN387" s="220"/>
      <c r="AO387" s="220"/>
      <c r="AP387" s="220"/>
      <c r="AQ387" s="220"/>
    </row>
    <row r="388" spans="1:43" s="80" customFormat="1" ht="20.100000000000001" hidden="1" customHeight="1" outlineLevel="1">
      <c r="A388" s="271"/>
      <c r="B388" s="323" t="s">
        <v>451</v>
      </c>
      <c r="C388" s="12"/>
      <c r="D388" s="12" t="s">
        <v>2</v>
      </c>
      <c r="E388" s="78" t="s">
        <v>820</v>
      </c>
      <c r="F388" s="79" t="s">
        <v>81</v>
      </c>
      <c r="G388" s="71">
        <v>2</v>
      </c>
      <c r="H388" s="71">
        <f t="shared" si="88"/>
        <v>1638.57</v>
      </c>
      <c r="I388" s="88">
        <f t="shared" si="89"/>
        <v>2092.4499999999998</v>
      </c>
      <c r="J388" s="277">
        <f t="shared" si="90"/>
        <v>4184.8999999999996</v>
      </c>
      <c r="K388" s="305"/>
      <c r="L388" s="88">
        <v>1851.49</v>
      </c>
      <c r="M388" s="88">
        <f t="shared" si="87"/>
        <v>1638.57</v>
      </c>
      <c r="N388" s="27"/>
      <c r="O388" s="27"/>
      <c r="P388" s="27"/>
      <c r="Q388" s="27"/>
      <c r="R388" s="283"/>
      <c r="S388" s="220"/>
      <c r="T388" s="220"/>
      <c r="U388" s="220"/>
      <c r="V388" s="220"/>
      <c r="W388" s="220"/>
      <c r="X388" s="220"/>
      <c r="Y388" s="220"/>
      <c r="Z388" s="220"/>
      <c r="AA388" s="220"/>
      <c r="AB388" s="220"/>
      <c r="AC388" s="220"/>
      <c r="AD388" s="220"/>
      <c r="AE388" s="220"/>
      <c r="AF388" s="220"/>
      <c r="AG388" s="220"/>
      <c r="AH388" s="245"/>
      <c r="AI388" s="245"/>
      <c r="AJ388" s="245"/>
      <c r="AK388" s="245"/>
      <c r="AL388" s="245"/>
      <c r="AM388" s="220"/>
      <c r="AN388" s="220"/>
      <c r="AO388" s="220"/>
      <c r="AP388" s="220"/>
      <c r="AQ388" s="220"/>
    </row>
    <row r="389" spans="1:43" s="80" customFormat="1" ht="20.100000000000001" hidden="1" customHeight="1" outlineLevel="1">
      <c r="A389" s="271"/>
      <c r="B389" s="323" t="s">
        <v>452</v>
      </c>
      <c r="C389" s="54" t="s">
        <v>865</v>
      </c>
      <c r="D389" s="32" t="s">
        <v>104</v>
      </c>
      <c r="E389" s="78" t="s">
        <v>878</v>
      </c>
      <c r="F389" s="79" t="s">
        <v>81</v>
      </c>
      <c r="G389" s="71">
        <v>2</v>
      </c>
      <c r="H389" s="71">
        <f t="shared" si="88"/>
        <v>17.34</v>
      </c>
      <c r="I389" s="88">
        <f t="shared" si="89"/>
        <v>22.14</v>
      </c>
      <c r="J389" s="277">
        <f t="shared" si="90"/>
        <v>44.28</v>
      </c>
      <c r="K389" s="305"/>
      <c r="L389" s="88">
        <v>19.59</v>
      </c>
      <c r="M389" s="88">
        <f t="shared" si="87"/>
        <v>17.34</v>
      </c>
      <c r="N389" s="27"/>
      <c r="O389" s="27"/>
      <c r="P389" s="27"/>
      <c r="Q389" s="27"/>
      <c r="R389" s="283"/>
      <c r="S389" s="220"/>
      <c r="T389" s="220"/>
      <c r="U389" s="220"/>
      <c r="V389" s="220"/>
      <c r="W389" s="220"/>
      <c r="X389" s="220"/>
      <c r="Y389" s="220"/>
      <c r="Z389" s="220"/>
      <c r="AA389" s="220"/>
      <c r="AB389" s="220"/>
      <c r="AC389" s="220"/>
      <c r="AD389" s="220"/>
      <c r="AE389" s="220"/>
      <c r="AF389" s="220"/>
      <c r="AG389" s="220"/>
      <c r="AH389" s="245"/>
      <c r="AI389" s="245"/>
      <c r="AJ389" s="245"/>
      <c r="AK389" s="245"/>
      <c r="AL389" s="245"/>
      <c r="AM389" s="220"/>
      <c r="AN389" s="220"/>
      <c r="AO389" s="220"/>
      <c r="AP389" s="220"/>
      <c r="AQ389" s="220"/>
    </row>
    <row r="390" spans="1:43" s="80" customFormat="1" ht="20.100000000000001" hidden="1" customHeight="1" outlineLevel="1">
      <c r="A390" s="271"/>
      <c r="B390" s="323" t="s">
        <v>824</v>
      </c>
      <c r="C390" s="54" t="s">
        <v>866</v>
      </c>
      <c r="D390" s="32" t="s">
        <v>104</v>
      </c>
      <c r="E390" s="78" t="s">
        <v>879</v>
      </c>
      <c r="F390" s="79" t="s">
        <v>81</v>
      </c>
      <c r="G390" s="71">
        <v>11</v>
      </c>
      <c r="H390" s="71">
        <f t="shared" si="88"/>
        <v>17.34</v>
      </c>
      <c r="I390" s="88">
        <f t="shared" si="89"/>
        <v>22.14</v>
      </c>
      <c r="J390" s="277">
        <f t="shared" si="90"/>
        <v>243.54000000000002</v>
      </c>
      <c r="K390" s="305"/>
      <c r="L390" s="88">
        <v>19.59</v>
      </c>
      <c r="M390" s="88">
        <f t="shared" si="87"/>
        <v>17.34</v>
      </c>
      <c r="N390" s="27"/>
      <c r="O390" s="27"/>
      <c r="P390" s="27"/>
      <c r="Q390" s="27"/>
      <c r="R390" s="283"/>
      <c r="S390" s="220"/>
      <c r="T390" s="220"/>
      <c r="U390" s="220"/>
      <c r="V390" s="220"/>
      <c r="W390" s="220"/>
      <c r="X390" s="220"/>
      <c r="Y390" s="220"/>
      <c r="Z390" s="220"/>
      <c r="AA390" s="220"/>
      <c r="AB390" s="220"/>
      <c r="AC390" s="220"/>
      <c r="AD390" s="220"/>
      <c r="AE390" s="220"/>
      <c r="AF390" s="220"/>
      <c r="AG390" s="220"/>
      <c r="AH390" s="245"/>
      <c r="AI390" s="245"/>
      <c r="AJ390" s="245"/>
      <c r="AK390" s="245"/>
      <c r="AL390" s="245"/>
      <c r="AM390" s="220"/>
      <c r="AN390" s="220"/>
      <c r="AO390" s="220"/>
      <c r="AP390" s="220"/>
      <c r="AQ390" s="220"/>
    </row>
    <row r="391" spans="1:43" s="80" customFormat="1" ht="20.100000000000001" hidden="1" customHeight="1" outlineLevel="1">
      <c r="A391" s="271"/>
      <c r="B391" s="323" t="s">
        <v>825</v>
      </c>
      <c r="C391" s="54" t="s">
        <v>866</v>
      </c>
      <c r="D391" s="32" t="s">
        <v>104</v>
      </c>
      <c r="E391" s="78" t="s">
        <v>880</v>
      </c>
      <c r="F391" s="79" t="s">
        <v>81</v>
      </c>
      <c r="G391" s="71">
        <v>3</v>
      </c>
      <c r="H391" s="71">
        <f t="shared" si="88"/>
        <v>17.34</v>
      </c>
      <c r="I391" s="88">
        <f t="shared" si="89"/>
        <v>22.14</v>
      </c>
      <c r="J391" s="277">
        <f t="shared" si="90"/>
        <v>66.42</v>
      </c>
      <c r="K391" s="305"/>
      <c r="L391" s="88">
        <v>19.59</v>
      </c>
      <c r="M391" s="88">
        <f t="shared" si="87"/>
        <v>17.34</v>
      </c>
      <c r="N391" s="27"/>
      <c r="O391" s="27"/>
      <c r="P391" s="27"/>
      <c r="Q391" s="27"/>
      <c r="R391" s="283"/>
      <c r="S391" s="220"/>
      <c r="T391" s="220"/>
      <c r="U391" s="220"/>
      <c r="V391" s="220"/>
      <c r="W391" s="220"/>
      <c r="X391" s="220"/>
      <c r="Y391" s="220"/>
      <c r="Z391" s="220"/>
      <c r="AA391" s="220"/>
      <c r="AB391" s="220"/>
      <c r="AC391" s="220"/>
      <c r="AD391" s="220"/>
      <c r="AE391" s="220"/>
      <c r="AF391" s="220"/>
      <c r="AG391" s="220"/>
      <c r="AH391" s="245"/>
      <c r="AI391" s="245"/>
      <c r="AJ391" s="245"/>
      <c r="AK391" s="245"/>
      <c r="AL391" s="245"/>
      <c r="AM391" s="220"/>
      <c r="AN391" s="220"/>
      <c r="AO391" s="220"/>
      <c r="AP391" s="220"/>
      <c r="AQ391" s="220"/>
    </row>
    <row r="392" spans="1:43" s="80" customFormat="1" ht="20.100000000000001" hidden="1" customHeight="1" outlineLevel="1">
      <c r="A392" s="271"/>
      <c r="B392" s="323" t="s">
        <v>904</v>
      </c>
      <c r="C392" s="54" t="s">
        <v>865</v>
      </c>
      <c r="D392" s="32" t="s">
        <v>104</v>
      </c>
      <c r="E392" s="78" t="s">
        <v>881</v>
      </c>
      <c r="F392" s="79" t="s">
        <v>81</v>
      </c>
      <c r="G392" s="71">
        <v>6</v>
      </c>
      <c r="H392" s="71">
        <f t="shared" si="88"/>
        <v>17.34</v>
      </c>
      <c r="I392" s="88">
        <f t="shared" si="89"/>
        <v>22.14</v>
      </c>
      <c r="J392" s="277">
        <f t="shared" si="90"/>
        <v>132.84</v>
      </c>
      <c r="K392" s="305"/>
      <c r="L392" s="88">
        <v>19.59</v>
      </c>
      <c r="M392" s="88">
        <f t="shared" si="87"/>
        <v>17.34</v>
      </c>
      <c r="N392" s="27"/>
      <c r="O392" s="27"/>
      <c r="P392" s="27"/>
      <c r="Q392" s="27"/>
      <c r="R392" s="283"/>
      <c r="S392" s="220"/>
      <c r="T392" s="220"/>
      <c r="U392" s="220"/>
      <c r="V392" s="220"/>
      <c r="W392" s="220"/>
      <c r="X392" s="220"/>
      <c r="Y392" s="220"/>
      <c r="Z392" s="220"/>
      <c r="AA392" s="220"/>
      <c r="AB392" s="220"/>
      <c r="AC392" s="220"/>
      <c r="AD392" s="220"/>
      <c r="AE392" s="220"/>
      <c r="AF392" s="220"/>
      <c r="AG392" s="220"/>
      <c r="AH392" s="245"/>
      <c r="AI392" s="245"/>
      <c r="AJ392" s="245"/>
      <c r="AK392" s="245"/>
      <c r="AL392" s="245"/>
      <c r="AM392" s="220"/>
      <c r="AN392" s="220"/>
      <c r="AO392" s="220"/>
      <c r="AP392" s="220"/>
      <c r="AQ392" s="220"/>
    </row>
    <row r="393" spans="1:43" s="80" customFormat="1" ht="20.100000000000001" hidden="1" customHeight="1" outlineLevel="1">
      <c r="A393" s="271"/>
      <c r="B393" s="324"/>
      <c r="C393" s="84"/>
      <c r="D393" s="84"/>
      <c r="E393" s="84"/>
      <c r="F393" s="84"/>
      <c r="G393" s="84"/>
      <c r="H393" s="85" t="s">
        <v>223</v>
      </c>
      <c r="I393" s="99" t="e">
        <f>+J393/$J$10</f>
        <v>#DIV/0!</v>
      </c>
      <c r="J393" s="325">
        <f>SUM(J362:J392)</f>
        <v>19179.822799999998</v>
      </c>
      <c r="K393" s="305"/>
      <c r="L393" s="88"/>
      <c r="M393" s="88">
        <f t="shared" si="87"/>
        <v>0</v>
      </c>
      <c r="N393" s="27"/>
      <c r="O393" s="27"/>
      <c r="P393" s="27"/>
      <c r="Q393" s="27"/>
      <c r="R393" s="283"/>
      <c r="S393" s="220"/>
      <c r="T393" s="220"/>
      <c r="U393" s="220"/>
      <c r="V393" s="220"/>
      <c r="W393" s="220"/>
      <c r="X393" s="220"/>
      <c r="Y393" s="220"/>
      <c r="Z393" s="220"/>
      <c r="AA393" s="220"/>
      <c r="AB393" s="220"/>
      <c r="AC393" s="220"/>
      <c r="AD393" s="220"/>
      <c r="AE393" s="220"/>
      <c r="AF393" s="220"/>
      <c r="AG393" s="220"/>
      <c r="AH393" s="245"/>
      <c r="AI393" s="245"/>
      <c r="AJ393" s="245"/>
      <c r="AK393" s="245"/>
      <c r="AL393" s="245"/>
      <c r="AM393" s="220"/>
      <c r="AN393" s="220"/>
      <c r="AO393" s="220"/>
      <c r="AP393" s="220"/>
      <c r="AQ393" s="220"/>
    </row>
    <row r="394" spans="1:43" s="80" customFormat="1" ht="20.100000000000001" hidden="1" customHeight="1">
      <c r="A394" s="271"/>
      <c r="B394" s="271"/>
      <c r="C394" s="230"/>
      <c r="D394" s="230"/>
      <c r="E394" s="24"/>
      <c r="F394" s="230"/>
      <c r="G394" s="48"/>
      <c r="H394" s="47"/>
      <c r="I394" s="5"/>
      <c r="J394" s="326"/>
      <c r="K394" s="305"/>
      <c r="L394" s="88"/>
      <c r="M394" s="88">
        <f t="shared" si="87"/>
        <v>0</v>
      </c>
      <c r="N394" s="27"/>
      <c r="O394" s="27"/>
      <c r="P394" s="27"/>
      <c r="Q394" s="27"/>
      <c r="R394" s="283"/>
      <c r="S394" s="220"/>
      <c r="T394" s="220"/>
      <c r="U394" s="220"/>
      <c r="V394" s="220"/>
      <c r="W394" s="220"/>
      <c r="X394" s="220"/>
      <c r="Y394" s="220"/>
      <c r="Z394" s="220"/>
      <c r="AA394" s="220"/>
      <c r="AB394" s="220"/>
      <c r="AC394" s="220"/>
      <c r="AD394" s="220"/>
      <c r="AE394" s="220"/>
      <c r="AF394" s="220"/>
      <c r="AG394" s="220"/>
      <c r="AH394" s="245"/>
      <c r="AI394" s="245"/>
      <c r="AJ394" s="245"/>
      <c r="AK394" s="245"/>
      <c r="AL394" s="245"/>
      <c r="AM394" s="220"/>
      <c r="AN394" s="220"/>
      <c r="AO394" s="220"/>
      <c r="AP394" s="220"/>
      <c r="AQ394" s="220"/>
    </row>
    <row r="395" spans="1:43" s="80" customFormat="1" ht="20.100000000000001" hidden="1" customHeight="1">
      <c r="A395" s="271"/>
      <c r="B395" s="321">
        <v>18</v>
      </c>
      <c r="C395" s="41"/>
      <c r="D395" s="41"/>
      <c r="E395" s="18" t="s">
        <v>950</v>
      </c>
      <c r="F395" s="18"/>
      <c r="G395" s="52"/>
      <c r="H395" s="52"/>
      <c r="I395" s="18"/>
      <c r="J395" s="322">
        <f>J455</f>
        <v>84053.757000000027</v>
      </c>
      <c r="K395" s="306"/>
      <c r="L395" s="184"/>
      <c r="M395" s="184">
        <f t="shared" si="87"/>
        <v>0</v>
      </c>
      <c r="N395" s="36"/>
      <c r="O395" s="36"/>
      <c r="P395" s="36"/>
      <c r="Q395" s="36"/>
      <c r="R395" s="280"/>
      <c r="S395" s="218"/>
      <c r="T395" s="218"/>
      <c r="U395" s="218"/>
      <c r="V395" s="218"/>
      <c r="W395" s="218"/>
      <c r="X395" s="218"/>
      <c r="Y395" s="218"/>
      <c r="Z395" s="218"/>
      <c r="AA395" s="218"/>
      <c r="AB395" s="218"/>
      <c r="AC395" s="218"/>
      <c r="AD395" s="218"/>
      <c r="AE395" s="218"/>
      <c r="AF395" s="218"/>
      <c r="AG395" s="218"/>
      <c r="AH395" s="223"/>
      <c r="AI395" s="223"/>
      <c r="AJ395" s="223"/>
      <c r="AK395" s="223"/>
      <c r="AL395" s="223"/>
      <c r="AM395" s="218"/>
      <c r="AN395" s="218"/>
      <c r="AO395" s="218"/>
      <c r="AP395" s="218"/>
      <c r="AQ395" s="218"/>
    </row>
    <row r="396" spans="1:43" s="80" customFormat="1" ht="20.100000000000001" hidden="1" customHeight="1" outlineLevel="1">
      <c r="A396" s="271"/>
      <c r="B396" s="340"/>
      <c r="C396" s="74"/>
      <c r="D396" s="74"/>
      <c r="E396" s="28" t="s">
        <v>31</v>
      </c>
      <c r="F396" s="27"/>
      <c r="G396" s="56"/>
      <c r="H396" s="71"/>
      <c r="I396" s="88"/>
      <c r="J396" s="277"/>
      <c r="K396" s="305"/>
      <c r="L396" s="88"/>
      <c r="M396" s="88">
        <f t="shared" si="87"/>
        <v>0</v>
      </c>
      <c r="N396" s="27"/>
      <c r="O396" s="27"/>
      <c r="P396" s="27"/>
      <c r="Q396" s="27"/>
      <c r="R396" s="283"/>
      <c r="S396" s="220"/>
      <c r="T396" s="220"/>
      <c r="U396" s="220"/>
      <c r="V396" s="220"/>
      <c r="W396" s="220"/>
      <c r="X396" s="220"/>
      <c r="Y396" s="220"/>
      <c r="Z396" s="220"/>
      <c r="AA396" s="220"/>
      <c r="AB396" s="220"/>
      <c r="AC396" s="220"/>
      <c r="AD396" s="220"/>
      <c r="AE396" s="220"/>
      <c r="AF396" s="220"/>
      <c r="AG396" s="220"/>
      <c r="AH396" s="245"/>
      <c r="AI396" s="245"/>
      <c r="AJ396" s="245"/>
      <c r="AK396" s="245"/>
      <c r="AL396" s="245"/>
      <c r="AM396" s="220"/>
      <c r="AN396" s="220"/>
      <c r="AO396" s="220"/>
      <c r="AP396" s="220"/>
      <c r="AQ396" s="220"/>
    </row>
    <row r="397" spans="1:43" ht="38.25" hidden="1" outlineLevel="1">
      <c r="A397" s="271"/>
      <c r="B397" s="341" t="s">
        <v>287</v>
      </c>
      <c r="C397" s="32" t="s">
        <v>404</v>
      </c>
      <c r="D397" s="32" t="s">
        <v>85</v>
      </c>
      <c r="E397" s="33" t="s">
        <v>759</v>
      </c>
      <c r="F397" s="26" t="s">
        <v>81</v>
      </c>
      <c r="G397" s="226">
        <v>3</v>
      </c>
      <c r="H397" s="226">
        <f t="shared" ref="H397:H401" si="91">+M397</f>
        <v>232.36</v>
      </c>
      <c r="I397" s="227">
        <f>ROUND((H397*$M$13)+H397,2)</f>
        <v>296.72000000000003</v>
      </c>
      <c r="J397" s="337">
        <f t="shared" ref="J397:J401" si="92">+I397*G397</f>
        <v>890.16000000000008</v>
      </c>
      <c r="K397" s="310"/>
      <c r="L397" s="227">
        <v>262.55</v>
      </c>
      <c r="M397" s="227">
        <f t="shared" si="87"/>
        <v>232.36</v>
      </c>
      <c r="N397" s="27"/>
      <c r="O397" s="27"/>
      <c r="P397" s="27"/>
      <c r="Q397" s="27"/>
      <c r="R397" s="283"/>
      <c r="S397" s="220"/>
      <c r="T397" s="220"/>
      <c r="U397" s="220"/>
      <c r="V397" s="220"/>
      <c r="AH397" s="217"/>
      <c r="AI397" s="217"/>
      <c r="AJ397" s="217"/>
      <c r="AK397" s="217"/>
      <c r="AL397" s="217"/>
      <c r="AM397" s="5"/>
      <c r="AN397" s="5"/>
      <c r="AO397" s="5"/>
      <c r="AP397" s="5"/>
      <c r="AQ397" s="5"/>
    </row>
    <row r="398" spans="1:43" ht="38.25" hidden="1" outlineLevel="1" collapsed="1">
      <c r="A398" s="271"/>
      <c r="B398" s="341" t="s">
        <v>288</v>
      </c>
      <c r="C398" s="32" t="s">
        <v>210</v>
      </c>
      <c r="D398" s="32" t="s">
        <v>85</v>
      </c>
      <c r="E398" s="33" t="s">
        <v>760</v>
      </c>
      <c r="F398" s="26" t="s">
        <v>81</v>
      </c>
      <c r="G398" s="226">
        <v>1</v>
      </c>
      <c r="H398" s="226">
        <f t="shared" si="91"/>
        <v>259.51</v>
      </c>
      <c r="I398" s="227">
        <f>ROUND((H398*$M$13)+H398,2)</f>
        <v>331.39</v>
      </c>
      <c r="J398" s="337">
        <f t="shared" si="92"/>
        <v>331.39</v>
      </c>
      <c r="K398" s="310"/>
      <c r="L398" s="227">
        <v>293.23</v>
      </c>
      <c r="M398" s="227">
        <f t="shared" si="87"/>
        <v>259.51</v>
      </c>
      <c r="N398" s="27"/>
      <c r="O398" s="27"/>
      <c r="P398" s="27"/>
      <c r="Q398" s="27"/>
      <c r="R398" s="283"/>
      <c r="S398" s="220"/>
      <c r="T398" s="220"/>
      <c r="U398" s="220"/>
      <c r="V398" s="220"/>
      <c r="AH398" s="217"/>
      <c r="AI398" s="217"/>
      <c r="AJ398" s="217"/>
      <c r="AK398" s="217"/>
      <c r="AL398" s="217"/>
      <c r="AM398" s="5"/>
      <c r="AN398" s="5"/>
      <c r="AO398" s="5"/>
      <c r="AP398" s="5"/>
      <c r="AQ398" s="5"/>
    </row>
    <row r="399" spans="1:43" ht="38.25" hidden="1" outlineLevel="1">
      <c r="A399" s="271"/>
      <c r="B399" s="341" t="s">
        <v>289</v>
      </c>
      <c r="C399" s="32" t="s">
        <v>405</v>
      </c>
      <c r="D399" s="32" t="s">
        <v>85</v>
      </c>
      <c r="E399" s="33" t="s">
        <v>929</v>
      </c>
      <c r="F399" s="26" t="s">
        <v>81</v>
      </c>
      <c r="G399" s="226">
        <v>2</v>
      </c>
      <c r="H399" s="226">
        <f t="shared" si="91"/>
        <v>372.4</v>
      </c>
      <c r="I399" s="227">
        <f>ROUND((H399*$M$13)+H399,2)</f>
        <v>475.55</v>
      </c>
      <c r="J399" s="337">
        <f t="shared" si="92"/>
        <v>951.1</v>
      </c>
      <c r="K399" s="310"/>
      <c r="L399" s="227">
        <v>420.79</v>
      </c>
      <c r="M399" s="227">
        <f t="shared" si="87"/>
        <v>372.4</v>
      </c>
      <c r="N399" s="27"/>
      <c r="O399" s="27"/>
      <c r="P399" s="27"/>
      <c r="Q399" s="27"/>
      <c r="R399" s="283"/>
      <c r="S399" s="220"/>
      <c r="T399" s="220"/>
      <c r="U399" s="220"/>
      <c r="V399" s="220"/>
      <c r="AH399" s="217"/>
      <c r="AI399" s="217"/>
      <c r="AJ399" s="217"/>
      <c r="AK399" s="217"/>
      <c r="AL399" s="217"/>
      <c r="AM399" s="5"/>
      <c r="AN399" s="5"/>
      <c r="AO399" s="5"/>
      <c r="AP399" s="5"/>
      <c r="AQ399" s="5"/>
    </row>
    <row r="400" spans="1:43" ht="38.25" hidden="1" outlineLevel="1">
      <c r="A400" s="271"/>
      <c r="B400" s="341" t="s">
        <v>290</v>
      </c>
      <c r="C400" s="32" t="s">
        <v>406</v>
      </c>
      <c r="D400" s="32" t="s">
        <v>85</v>
      </c>
      <c r="E400" s="33" t="s">
        <v>930</v>
      </c>
      <c r="F400" s="26" t="s">
        <v>81</v>
      </c>
      <c r="G400" s="226">
        <v>1</v>
      </c>
      <c r="H400" s="226">
        <f t="shared" si="91"/>
        <v>404.16</v>
      </c>
      <c r="I400" s="227">
        <f>ROUND((H400*$M$13)+H400,2)</f>
        <v>516.11</v>
      </c>
      <c r="J400" s="337">
        <f t="shared" si="92"/>
        <v>516.11</v>
      </c>
      <c r="K400" s="310"/>
      <c r="L400" s="227">
        <v>456.68</v>
      </c>
      <c r="M400" s="227">
        <f t="shared" si="87"/>
        <v>404.16</v>
      </c>
      <c r="N400" s="27"/>
      <c r="O400" s="27"/>
      <c r="P400" s="27"/>
      <c r="Q400" s="27"/>
      <c r="R400" s="283"/>
      <c r="S400" s="220"/>
      <c r="T400" s="220"/>
      <c r="U400" s="220"/>
      <c r="V400" s="220"/>
      <c r="AH400" s="217"/>
      <c r="AI400" s="217"/>
      <c r="AJ400" s="217"/>
      <c r="AK400" s="217"/>
      <c r="AL400" s="217"/>
      <c r="AM400" s="5"/>
      <c r="AN400" s="5"/>
      <c r="AO400" s="5"/>
      <c r="AP400" s="5"/>
      <c r="AQ400" s="5"/>
    </row>
    <row r="401" spans="1:43" s="80" customFormat="1" ht="19.5" hidden="1" customHeight="1" outlineLevel="1">
      <c r="A401" s="271"/>
      <c r="B401" s="341" t="s">
        <v>291</v>
      </c>
      <c r="C401" s="32"/>
      <c r="D401" s="32" t="s">
        <v>2</v>
      </c>
      <c r="E401" s="33" t="s">
        <v>463</v>
      </c>
      <c r="F401" s="26" t="s">
        <v>81</v>
      </c>
      <c r="G401" s="226">
        <v>1</v>
      </c>
      <c r="H401" s="226">
        <f t="shared" si="91"/>
        <v>452.23</v>
      </c>
      <c r="I401" s="227">
        <f>ROUND((H401*$M$13)+H401,2)</f>
        <v>577.5</v>
      </c>
      <c r="J401" s="337">
        <f t="shared" si="92"/>
        <v>577.5</v>
      </c>
      <c r="K401" s="310"/>
      <c r="L401" s="227">
        <v>510.99</v>
      </c>
      <c r="M401" s="227">
        <f t="shared" si="87"/>
        <v>452.23</v>
      </c>
      <c r="N401" s="27"/>
      <c r="O401" s="27"/>
      <c r="P401" s="27"/>
      <c r="Q401" s="27"/>
      <c r="R401" s="283"/>
      <c r="S401" s="220"/>
      <c r="T401" s="220"/>
      <c r="U401" s="220"/>
      <c r="V401" s="220"/>
      <c r="W401" s="220"/>
      <c r="X401" s="220"/>
      <c r="Y401" s="220"/>
      <c r="Z401" s="220"/>
      <c r="AA401" s="220"/>
      <c r="AB401" s="220"/>
      <c r="AC401" s="220"/>
      <c r="AD401" s="220"/>
      <c r="AE401" s="220"/>
      <c r="AF401" s="220"/>
      <c r="AG401" s="220"/>
      <c r="AH401" s="245"/>
      <c r="AI401" s="245"/>
      <c r="AJ401" s="245"/>
      <c r="AK401" s="245"/>
      <c r="AL401" s="245"/>
      <c r="AM401" s="220"/>
      <c r="AN401" s="220"/>
      <c r="AO401" s="220"/>
      <c r="AP401" s="220"/>
      <c r="AQ401" s="220"/>
    </row>
    <row r="402" spans="1:43" s="80" customFormat="1" ht="20.100000000000001" hidden="1" customHeight="1" outlineLevel="1">
      <c r="A402" s="271"/>
      <c r="B402" s="341"/>
      <c r="C402" s="32"/>
      <c r="D402" s="32"/>
      <c r="E402" s="228" t="s">
        <v>397</v>
      </c>
      <c r="F402" s="26"/>
      <c r="G402" s="226">
        <v>0</v>
      </c>
      <c r="H402" s="226"/>
      <c r="I402" s="227"/>
      <c r="J402" s="337"/>
      <c r="K402" s="310"/>
      <c r="L402" s="227"/>
      <c r="M402" s="227">
        <f t="shared" si="87"/>
        <v>0</v>
      </c>
      <c r="N402" s="27"/>
      <c r="O402" s="27"/>
      <c r="P402" s="27"/>
      <c r="Q402" s="27"/>
      <c r="R402" s="283"/>
      <c r="S402" s="220"/>
      <c r="T402" s="220"/>
      <c r="U402" s="220"/>
      <c r="V402" s="220"/>
      <c r="W402" s="220"/>
      <c r="X402" s="220"/>
      <c r="Y402" s="220"/>
      <c r="Z402" s="220"/>
      <c r="AA402" s="220"/>
      <c r="AB402" s="220"/>
      <c r="AC402" s="220"/>
      <c r="AD402" s="220"/>
      <c r="AE402" s="220"/>
      <c r="AF402" s="220"/>
      <c r="AG402" s="220"/>
      <c r="AH402" s="245"/>
      <c r="AI402" s="245"/>
      <c r="AJ402" s="245"/>
      <c r="AK402" s="245"/>
      <c r="AL402" s="245"/>
      <c r="AM402" s="220"/>
      <c r="AN402" s="220"/>
      <c r="AO402" s="220"/>
      <c r="AP402" s="220"/>
      <c r="AQ402" s="220"/>
    </row>
    <row r="403" spans="1:43" s="80" customFormat="1" ht="20.100000000000001" hidden="1" customHeight="1" outlineLevel="1">
      <c r="A403" s="271"/>
      <c r="B403" s="341" t="s">
        <v>292</v>
      </c>
      <c r="C403" s="32" t="s">
        <v>398</v>
      </c>
      <c r="D403" s="32" t="s">
        <v>85</v>
      </c>
      <c r="E403" s="33" t="s">
        <v>882</v>
      </c>
      <c r="F403" s="26" t="s">
        <v>81</v>
      </c>
      <c r="G403" s="71">
        <v>33</v>
      </c>
      <c r="H403" s="71">
        <f t="shared" ref="H403:H415" si="93">+M403</f>
        <v>9.66</v>
      </c>
      <c r="I403" s="88">
        <f t="shared" ref="I403:I415" si="94">ROUND((H403*$M$13)+H403,2)</f>
        <v>12.34</v>
      </c>
      <c r="J403" s="277">
        <f t="shared" ref="J403:J415" si="95">+I403*G403</f>
        <v>407.21999999999997</v>
      </c>
      <c r="K403" s="305"/>
      <c r="L403" s="88">
        <v>10.92</v>
      </c>
      <c r="M403" s="88">
        <f t="shared" si="87"/>
        <v>9.66</v>
      </c>
      <c r="N403" s="27"/>
      <c r="O403" s="27"/>
      <c r="P403" s="27"/>
      <c r="Q403" s="27"/>
      <c r="R403" s="283"/>
      <c r="S403" s="220"/>
      <c r="T403" s="220"/>
      <c r="U403" s="220"/>
      <c r="V403" s="220"/>
      <c r="W403" s="220"/>
      <c r="X403" s="220"/>
      <c r="Y403" s="220"/>
      <c r="Z403" s="220"/>
      <c r="AA403" s="220"/>
      <c r="AB403" s="220"/>
      <c r="AC403" s="220"/>
      <c r="AD403" s="220"/>
      <c r="AE403" s="220"/>
      <c r="AF403" s="220"/>
      <c r="AG403" s="220"/>
      <c r="AH403" s="245"/>
      <c r="AI403" s="245"/>
      <c r="AJ403" s="245"/>
      <c r="AK403" s="245"/>
      <c r="AL403" s="245"/>
      <c r="AM403" s="220"/>
      <c r="AN403" s="220"/>
      <c r="AO403" s="220"/>
      <c r="AP403" s="220"/>
      <c r="AQ403" s="220"/>
    </row>
    <row r="404" spans="1:43" s="80" customFormat="1" ht="20.100000000000001" hidden="1" customHeight="1" outlineLevel="1">
      <c r="A404" s="271"/>
      <c r="B404" s="341" t="s">
        <v>293</v>
      </c>
      <c r="C404" s="32" t="s">
        <v>398</v>
      </c>
      <c r="D404" s="32" t="s">
        <v>85</v>
      </c>
      <c r="E404" s="33" t="s">
        <v>883</v>
      </c>
      <c r="F404" s="26" t="s">
        <v>81</v>
      </c>
      <c r="G404" s="71">
        <v>8</v>
      </c>
      <c r="H404" s="71">
        <f t="shared" si="93"/>
        <v>9.66</v>
      </c>
      <c r="I404" s="88">
        <f t="shared" si="94"/>
        <v>12.34</v>
      </c>
      <c r="J404" s="277">
        <f t="shared" si="95"/>
        <v>98.72</v>
      </c>
      <c r="K404" s="305"/>
      <c r="L404" s="88">
        <v>10.92</v>
      </c>
      <c r="M404" s="88">
        <f t="shared" si="87"/>
        <v>9.66</v>
      </c>
      <c r="N404" s="27"/>
      <c r="O404" s="27"/>
      <c r="P404" s="27"/>
      <c r="Q404" s="27"/>
      <c r="R404" s="283"/>
      <c r="S404" s="220"/>
      <c r="T404" s="220"/>
      <c r="U404" s="220"/>
      <c r="V404" s="220"/>
      <c r="W404" s="220"/>
      <c r="X404" s="220"/>
      <c r="Y404" s="220"/>
      <c r="Z404" s="220"/>
      <c r="AA404" s="220"/>
      <c r="AB404" s="220"/>
      <c r="AC404" s="220"/>
      <c r="AD404" s="220"/>
      <c r="AE404" s="220"/>
      <c r="AF404" s="220"/>
      <c r="AG404" s="220"/>
      <c r="AH404" s="245"/>
      <c r="AI404" s="245"/>
      <c r="AJ404" s="245"/>
      <c r="AK404" s="245"/>
      <c r="AL404" s="245"/>
      <c r="AM404" s="220"/>
      <c r="AN404" s="220"/>
      <c r="AO404" s="220"/>
      <c r="AP404" s="220"/>
      <c r="AQ404" s="220"/>
    </row>
    <row r="405" spans="1:43" s="80" customFormat="1" ht="20.100000000000001" hidden="1" customHeight="1" outlineLevel="1">
      <c r="A405" s="271"/>
      <c r="B405" s="341" t="s">
        <v>294</v>
      </c>
      <c r="C405" s="32" t="s">
        <v>398</v>
      </c>
      <c r="D405" s="32" t="s">
        <v>85</v>
      </c>
      <c r="E405" s="33" t="s">
        <v>922</v>
      </c>
      <c r="F405" s="26" t="s">
        <v>81</v>
      </c>
      <c r="G405" s="71">
        <v>4</v>
      </c>
      <c r="H405" s="71">
        <f t="shared" si="93"/>
        <v>9.66</v>
      </c>
      <c r="I405" s="88">
        <f t="shared" si="94"/>
        <v>12.34</v>
      </c>
      <c r="J405" s="277">
        <f t="shared" si="95"/>
        <v>49.36</v>
      </c>
      <c r="K405" s="305"/>
      <c r="L405" s="88">
        <v>10.92</v>
      </c>
      <c r="M405" s="88">
        <f t="shared" si="87"/>
        <v>9.66</v>
      </c>
      <c r="N405" s="27"/>
      <c r="O405" s="27"/>
      <c r="P405" s="27"/>
      <c r="Q405" s="27"/>
      <c r="R405" s="283"/>
      <c r="S405" s="220"/>
      <c r="T405" s="220"/>
      <c r="U405" s="220"/>
      <c r="V405" s="220"/>
      <c r="W405" s="220"/>
      <c r="X405" s="220"/>
      <c r="Y405" s="220"/>
      <c r="Z405" s="220"/>
      <c r="AA405" s="220"/>
      <c r="AB405" s="220"/>
      <c r="AC405" s="220"/>
      <c r="AD405" s="220"/>
      <c r="AE405" s="220"/>
      <c r="AF405" s="220"/>
      <c r="AG405" s="220"/>
      <c r="AH405" s="245"/>
      <c r="AI405" s="245"/>
      <c r="AJ405" s="245"/>
      <c r="AK405" s="245"/>
      <c r="AL405" s="245"/>
      <c r="AM405" s="220"/>
      <c r="AN405" s="220"/>
      <c r="AO405" s="220"/>
      <c r="AP405" s="220"/>
      <c r="AQ405" s="220"/>
    </row>
    <row r="406" spans="1:43" s="80" customFormat="1" ht="20.100000000000001" hidden="1" customHeight="1" outlineLevel="1">
      <c r="A406" s="271"/>
      <c r="B406" s="341" t="s">
        <v>295</v>
      </c>
      <c r="C406" s="32" t="s">
        <v>399</v>
      </c>
      <c r="D406" s="32" t="s">
        <v>85</v>
      </c>
      <c r="E406" s="33" t="s">
        <v>951</v>
      </c>
      <c r="F406" s="26" t="s">
        <v>81</v>
      </c>
      <c r="G406" s="71">
        <v>3</v>
      </c>
      <c r="H406" s="71">
        <f t="shared" si="93"/>
        <v>14.9</v>
      </c>
      <c r="I406" s="88">
        <f t="shared" si="94"/>
        <v>19.03</v>
      </c>
      <c r="J406" s="277">
        <f t="shared" si="95"/>
        <v>57.09</v>
      </c>
      <c r="K406" s="305"/>
      <c r="L406" s="88">
        <v>16.84</v>
      </c>
      <c r="M406" s="88">
        <f t="shared" si="87"/>
        <v>14.9</v>
      </c>
      <c r="N406" s="27"/>
      <c r="O406" s="27"/>
      <c r="P406" s="27"/>
      <c r="Q406" s="27"/>
      <c r="R406" s="283"/>
      <c r="S406" s="220"/>
      <c r="T406" s="220"/>
      <c r="U406" s="220"/>
      <c r="V406" s="220"/>
      <c r="W406" s="220"/>
      <c r="X406" s="220"/>
      <c r="Y406" s="220"/>
      <c r="Z406" s="220"/>
      <c r="AA406" s="220"/>
      <c r="AB406" s="220"/>
      <c r="AC406" s="220"/>
      <c r="AD406" s="220"/>
      <c r="AE406" s="220"/>
      <c r="AF406" s="220"/>
      <c r="AG406" s="220"/>
      <c r="AH406" s="245"/>
      <c r="AI406" s="245"/>
      <c r="AJ406" s="245"/>
      <c r="AK406" s="245"/>
      <c r="AL406" s="245"/>
      <c r="AM406" s="220"/>
      <c r="AN406" s="220"/>
      <c r="AO406" s="220"/>
      <c r="AP406" s="220"/>
      <c r="AQ406" s="220"/>
    </row>
    <row r="407" spans="1:43" s="80" customFormat="1" ht="20.100000000000001" hidden="1" customHeight="1" outlineLevel="1">
      <c r="A407" s="271"/>
      <c r="B407" s="341" t="s">
        <v>296</v>
      </c>
      <c r="C407" s="32" t="s">
        <v>399</v>
      </c>
      <c r="D407" s="32" t="s">
        <v>85</v>
      </c>
      <c r="E407" s="33" t="s">
        <v>952</v>
      </c>
      <c r="F407" s="26" t="s">
        <v>81</v>
      </c>
      <c r="G407" s="71">
        <v>1</v>
      </c>
      <c r="H407" s="71">
        <f t="shared" si="93"/>
        <v>14.9</v>
      </c>
      <c r="I407" s="88">
        <f t="shared" si="94"/>
        <v>19.03</v>
      </c>
      <c r="J407" s="277">
        <f t="shared" si="95"/>
        <v>19.03</v>
      </c>
      <c r="K407" s="305"/>
      <c r="L407" s="88">
        <v>16.84</v>
      </c>
      <c r="M407" s="88">
        <f t="shared" si="87"/>
        <v>14.9</v>
      </c>
      <c r="N407" s="27"/>
      <c r="O407" s="27"/>
      <c r="P407" s="27"/>
      <c r="Q407" s="27"/>
      <c r="R407" s="283"/>
      <c r="S407" s="220"/>
      <c r="T407" s="220"/>
      <c r="U407" s="220"/>
      <c r="V407" s="220"/>
      <c r="W407" s="220"/>
      <c r="X407" s="220"/>
      <c r="Y407" s="220"/>
      <c r="Z407" s="220"/>
      <c r="AA407" s="220"/>
      <c r="AB407" s="220"/>
      <c r="AC407" s="220"/>
      <c r="AD407" s="220"/>
      <c r="AE407" s="220"/>
      <c r="AF407" s="220"/>
      <c r="AG407" s="220"/>
      <c r="AH407" s="245"/>
      <c r="AI407" s="245"/>
      <c r="AJ407" s="245"/>
      <c r="AK407" s="245"/>
      <c r="AL407" s="245"/>
      <c r="AM407" s="220"/>
      <c r="AN407" s="220"/>
      <c r="AO407" s="220"/>
      <c r="AP407" s="220"/>
      <c r="AQ407" s="220"/>
    </row>
    <row r="408" spans="1:43" s="80" customFormat="1" ht="20.100000000000001" hidden="1" customHeight="1" outlineLevel="1">
      <c r="A408" s="271"/>
      <c r="B408" s="341" t="s">
        <v>297</v>
      </c>
      <c r="C408" s="32" t="s">
        <v>400</v>
      </c>
      <c r="D408" s="32" t="s">
        <v>85</v>
      </c>
      <c r="E408" s="33" t="s">
        <v>923</v>
      </c>
      <c r="F408" s="26" t="s">
        <v>81</v>
      </c>
      <c r="G408" s="71">
        <v>2</v>
      </c>
      <c r="H408" s="71">
        <f t="shared" si="93"/>
        <v>63.25</v>
      </c>
      <c r="I408" s="88">
        <f t="shared" si="94"/>
        <v>80.77</v>
      </c>
      <c r="J408" s="277">
        <f t="shared" si="95"/>
        <v>161.54</v>
      </c>
      <c r="K408" s="305"/>
      <c r="L408" s="88">
        <v>71.47</v>
      </c>
      <c r="M408" s="88">
        <f t="shared" si="87"/>
        <v>63.25</v>
      </c>
      <c r="N408" s="27"/>
      <c r="O408" s="27"/>
      <c r="P408" s="27"/>
      <c r="Q408" s="27"/>
      <c r="R408" s="283"/>
      <c r="S408" s="220"/>
      <c r="T408" s="220"/>
      <c r="U408" s="220"/>
      <c r="V408" s="220"/>
      <c r="W408" s="220"/>
      <c r="X408" s="220"/>
      <c r="Y408" s="220"/>
      <c r="Z408" s="220"/>
      <c r="AA408" s="220"/>
      <c r="AB408" s="220"/>
      <c r="AC408" s="220"/>
      <c r="AD408" s="220"/>
      <c r="AE408" s="220"/>
      <c r="AF408" s="220"/>
      <c r="AG408" s="220"/>
      <c r="AH408" s="245"/>
      <c r="AI408" s="245"/>
      <c r="AJ408" s="245"/>
      <c r="AK408" s="245"/>
      <c r="AL408" s="245"/>
      <c r="AM408" s="220"/>
      <c r="AN408" s="220"/>
      <c r="AO408" s="220"/>
      <c r="AP408" s="220"/>
      <c r="AQ408" s="220"/>
    </row>
    <row r="409" spans="1:43" s="80" customFormat="1" ht="20.100000000000001" hidden="1" customHeight="1" outlineLevel="1">
      <c r="A409" s="271"/>
      <c r="B409" s="341" t="s">
        <v>298</v>
      </c>
      <c r="C409" s="32" t="s">
        <v>400</v>
      </c>
      <c r="D409" s="32" t="s">
        <v>85</v>
      </c>
      <c r="E409" s="33" t="s">
        <v>953</v>
      </c>
      <c r="F409" s="26" t="s">
        <v>81</v>
      </c>
      <c r="G409" s="71">
        <v>2</v>
      </c>
      <c r="H409" s="71">
        <f t="shared" si="93"/>
        <v>63.25</v>
      </c>
      <c r="I409" s="88">
        <f t="shared" si="94"/>
        <v>80.77</v>
      </c>
      <c r="J409" s="277">
        <f t="shared" si="95"/>
        <v>161.54</v>
      </c>
      <c r="K409" s="305"/>
      <c r="L409" s="88">
        <v>71.47</v>
      </c>
      <c r="M409" s="88">
        <f t="shared" si="87"/>
        <v>63.25</v>
      </c>
      <c r="N409" s="27"/>
      <c r="O409" s="27"/>
      <c r="P409" s="27"/>
      <c r="Q409" s="27"/>
      <c r="R409" s="283"/>
      <c r="S409" s="220"/>
      <c r="T409" s="220"/>
      <c r="U409" s="220"/>
      <c r="V409" s="220"/>
      <c r="W409" s="220"/>
      <c r="X409" s="220"/>
      <c r="Y409" s="220"/>
      <c r="Z409" s="220"/>
      <c r="AA409" s="220"/>
      <c r="AB409" s="220"/>
      <c r="AC409" s="220"/>
      <c r="AD409" s="220"/>
      <c r="AE409" s="220"/>
      <c r="AF409" s="220"/>
      <c r="AG409" s="220"/>
      <c r="AH409" s="245"/>
      <c r="AI409" s="245"/>
      <c r="AJ409" s="245"/>
      <c r="AK409" s="245"/>
      <c r="AL409" s="245"/>
      <c r="AM409" s="220"/>
      <c r="AN409" s="220"/>
      <c r="AO409" s="220"/>
      <c r="AP409" s="220"/>
      <c r="AQ409" s="220"/>
    </row>
    <row r="410" spans="1:43" s="80" customFormat="1" ht="20.100000000000001" hidden="1" customHeight="1" outlineLevel="1">
      <c r="A410" s="271"/>
      <c r="B410" s="341" t="s">
        <v>299</v>
      </c>
      <c r="C410" s="32" t="s">
        <v>401</v>
      </c>
      <c r="D410" s="32" t="s">
        <v>85</v>
      </c>
      <c r="E410" s="33" t="s">
        <v>924</v>
      </c>
      <c r="F410" s="26" t="s">
        <v>81</v>
      </c>
      <c r="G410" s="71">
        <v>4</v>
      </c>
      <c r="H410" s="71">
        <f t="shared" si="93"/>
        <v>84.47</v>
      </c>
      <c r="I410" s="88">
        <f t="shared" si="94"/>
        <v>107.87</v>
      </c>
      <c r="J410" s="277">
        <f t="shared" si="95"/>
        <v>431.48</v>
      </c>
      <c r="K410" s="305"/>
      <c r="L410" s="88">
        <v>95.45</v>
      </c>
      <c r="M410" s="88">
        <f t="shared" si="87"/>
        <v>84.47</v>
      </c>
      <c r="N410" s="27"/>
      <c r="O410" s="27"/>
      <c r="P410" s="27"/>
      <c r="Q410" s="27"/>
      <c r="R410" s="283"/>
      <c r="S410" s="220"/>
      <c r="T410" s="220"/>
      <c r="U410" s="220"/>
      <c r="V410" s="220"/>
      <c r="W410" s="220"/>
      <c r="X410" s="220"/>
      <c r="Y410" s="220"/>
      <c r="Z410" s="220"/>
      <c r="AA410" s="220"/>
      <c r="AB410" s="220"/>
      <c r="AC410" s="220"/>
      <c r="AD410" s="220"/>
      <c r="AE410" s="220"/>
      <c r="AF410" s="220"/>
      <c r="AG410" s="220"/>
      <c r="AH410" s="245"/>
      <c r="AI410" s="245"/>
      <c r="AJ410" s="245"/>
      <c r="AK410" s="245"/>
      <c r="AL410" s="245"/>
      <c r="AM410" s="220"/>
      <c r="AN410" s="220"/>
      <c r="AO410" s="220"/>
      <c r="AP410" s="220"/>
      <c r="AQ410" s="220"/>
    </row>
    <row r="411" spans="1:43" s="80" customFormat="1" ht="20.100000000000001" hidden="1" customHeight="1" outlineLevel="1">
      <c r="A411" s="271"/>
      <c r="B411" s="341" t="s">
        <v>300</v>
      </c>
      <c r="C411" s="32" t="s">
        <v>401</v>
      </c>
      <c r="D411" s="32" t="s">
        <v>85</v>
      </c>
      <c r="E411" s="33" t="s">
        <v>954</v>
      </c>
      <c r="F411" s="26" t="s">
        <v>81</v>
      </c>
      <c r="G411" s="71">
        <v>2</v>
      </c>
      <c r="H411" s="71">
        <f t="shared" si="93"/>
        <v>84.47</v>
      </c>
      <c r="I411" s="88">
        <f t="shared" si="94"/>
        <v>107.87</v>
      </c>
      <c r="J411" s="277">
        <f t="shared" si="95"/>
        <v>215.74</v>
      </c>
      <c r="K411" s="305"/>
      <c r="L411" s="88">
        <v>95.45</v>
      </c>
      <c r="M411" s="88">
        <f t="shared" si="87"/>
        <v>84.47</v>
      </c>
      <c r="N411" s="27"/>
      <c r="O411" s="27"/>
      <c r="P411" s="27"/>
      <c r="Q411" s="27"/>
      <c r="R411" s="283"/>
      <c r="S411" s="220"/>
      <c r="T411" s="220"/>
      <c r="U411" s="220"/>
      <c r="V411" s="220"/>
      <c r="W411" s="220"/>
      <c r="X411" s="220"/>
      <c r="Y411" s="220"/>
      <c r="Z411" s="220"/>
      <c r="AA411" s="220"/>
      <c r="AB411" s="220"/>
      <c r="AC411" s="220"/>
      <c r="AD411" s="220"/>
      <c r="AE411" s="220"/>
      <c r="AF411" s="220"/>
      <c r="AG411" s="220"/>
      <c r="AH411" s="245"/>
      <c r="AI411" s="245"/>
      <c r="AJ411" s="245"/>
      <c r="AK411" s="245"/>
      <c r="AL411" s="245"/>
      <c r="AM411" s="220"/>
      <c r="AN411" s="220"/>
      <c r="AO411" s="220"/>
      <c r="AP411" s="220"/>
      <c r="AQ411" s="220"/>
    </row>
    <row r="412" spans="1:43" s="80" customFormat="1" ht="20.100000000000001" hidden="1" customHeight="1" outlineLevel="1">
      <c r="A412" s="271"/>
      <c r="B412" s="341" t="s">
        <v>301</v>
      </c>
      <c r="C412" s="32" t="s">
        <v>402</v>
      </c>
      <c r="D412" s="32" t="s">
        <v>85</v>
      </c>
      <c r="E412" s="33" t="s">
        <v>955</v>
      </c>
      <c r="F412" s="26" t="s">
        <v>81</v>
      </c>
      <c r="G412" s="71">
        <v>1</v>
      </c>
      <c r="H412" s="71">
        <f t="shared" si="93"/>
        <v>240.03</v>
      </c>
      <c r="I412" s="88">
        <f t="shared" si="94"/>
        <v>306.52</v>
      </c>
      <c r="J412" s="277">
        <f t="shared" si="95"/>
        <v>306.52</v>
      </c>
      <c r="K412" s="305"/>
      <c r="L412" s="88">
        <v>271.22000000000003</v>
      </c>
      <c r="M412" s="88">
        <f t="shared" si="87"/>
        <v>240.03</v>
      </c>
      <c r="N412" s="27"/>
      <c r="O412" s="27"/>
      <c r="P412" s="27"/>
      <c r="Q412" s="27"/>
      <c r="R412" s="283"/>
      <c r="S412" s="220"/>
      <c r="T412" s="220"/>
      <c r="U412" s="220"/>
      <c r="V412" s="220"/>
      <c r="W412" s="220"/>
      <c r="X412" s="220"/>
      <c r="Y412" s="220"/>
      <c r="Z412" s="220"/>
      <c r="AA412" s="220"/>
      <c r="AB412" s="220"/>
      <c r="AC412" s="220"/>
      <c r="AD412" s="220"/>
      <c r="AE412" s="220"/>
      <c r="AF412" s="220"/>
      <c r="AG412" s="220"/>
      <c r="AH412" s="245"/>
      <c r="AI412" s="245"/>
      <c r="AJ412" s="245"/>
      <c r="AK412" s="245"/>
      <c r="AL412" s="245"/>
      <c r="AM412" s="220"/>
      <c r="AN412" s="220"/>
      <c r="AO412" s="220"/>
      <c r="AP412" s="220"/>
      <c r="AQ412" s="220"/>
    </row>
    <row r="413" spans="1:43" s="80" customFormat="1" ht="20.100000000000001" hidden="1" customHeight="1" outlineLevel="1">
      <c r="A413" s="271"/>
      <c r="B413" s="341" t="s">
        <v>302</v>
      </c>
      <c r="C413" s="32" t="s">
        <v>403</v>
      </c>
      <c r="D413" s="32" t="s">
        <v>85</v>
      </c>
      <c r="E413" s="33" t="s">
        <v>956</v>
      </c>
      <c r="F413" s="26" t="s">
        <v>81</v>
      </c>
      <c r="G413" s="71">
        <v>1</v>
      </c>
      <c r="H413" s="71">
        <f t="shared" si="93"/>
        <v>621.08000000000004</v>
      </c>
      <c r="I413" s="88">
        <f t="shared" si="94"/>
        <v>793.12</v>
      </c>
      <c r="J413" s="277">
        <f t="shared" si="95"/>
        <v>793.12</v>
      </c>
      <c r="K413" s="305"/>
      <c r="L413" s="88">
        <v>701.78</v>
      </c>
      <c r="M413" s="88">
        <f t="shared" si="87"/>
        <v>621.08000000000004</v>
      </c>
      <c r="N413" s="27"/>
      <c r="O413" s="27"/>
      <c r="P413" s="27"/>
      <c r="Q413" s="27"/>
      <c r="R413" s="283"/>
      <c r="S413" s="220"/>
      <c r="T413" s="220"/>
      <c r="U413" s="220"/>
      <c r="V413" s="220"/>
      <c r="W413" s="220"/>
      <c r="X413" s="220"/>
      <c r="Y413" s="220"/>
      <c r="Z413" s="220"/>
      <c r="AA413" s="220"/>
      <c r="AB413" s="220"/>
      <c r="AC413" s="220"/>
      <c r="AD413" s="220"/>
      <c r="AE413" s="220"/>
      <c r="AF413" s="220"/>
      <c r="AG413" s="220"/>
      <c r="AH413" s="245"/>
      <c r="AI413" s="245"/>
      <c r="AJ413" s="245"/>
      <c r="AK413" s="245"/>
      <c r="AL413" s="245"/>
      <c r="AM413" s="220"/>
      <c r="AN413" s="220"/>
      <c r="AO413" s="220"/>
      <c r="AP413" s="220"/>
      <c r="AQ413" s="220"/>
    </row>
    <row r="414" spans="1:43" s="80" customFormat="1" ht="20.100000000000001" hidden="1" customHeight="1" outlineLevel="1">
      <c r="A414" s="271"/>
      <c r="B414" s="341" t="s">
        <v>303</v>
      </c>
      <c r="C414" s="12" t="s">
        <v>861</v>
      </c>
      <c r="D414" s="12" t="s">
        <v>104</v>
      </c>
      <c r="E414" s="33" t="s">
        <v>961</v>
      </c>
      <c r="F414" s="26" t="s">
        <v>81</v>
      </c>
      <c r="G414" s="71">
        <v>8</v>
      </c>
      <c r="H414" s="71">
        <f t="shared" si="93"/>
        <v>191.42</v>
      </c>
      <c r="I414" s="88">
        <f t="shared" si="94"/>
        <v>244.44</v>
      </c>
      <c r="J414" s="277">
        <f t="shared" si="95"/>
        <v>1955.52</v>
      </c>
      <c r="K414" s="305"/>
      <c r="L414" s="88">
        <v>216.29</v>
      </c>
      <c r="M414" s="88">
        <f t="shared" si="87"/>
        <v>191.42</v>
      </c>
      <c r="N414" s="27"/>
      <c r="O414" s="27"/>
      <c r="P414" s="27"/>
      <c r="Q414" s="27"/>
      <c r="R414" s="283"/>
      <c r="S414" s="220"/>
      <c r="T414" s="220"/>
      <c r="U414" s="220"/>
      <c r="V414" s="220"/>
      <c r="W414" s="220"/>
      <c r="X414" s="220"/>
      <c r="Y414" s="220"/>
      <c r="Z414" s="220"/>
      <c r="AA414" s="220"/>
      <c r="AB414" s="220"/>
      <c r="AC414" s="220"/>
      <c r="AD414" s="220"/>
      <c r="AE414" s="220"/>
      <c r="AF414" s="220"/>
      <c r="AG414" s="220"/>
      <c r="AH414" s="245"/>
      <c r="AI414" s="245"/>
      <c r="AJ414" s="245"/>
      <c r="AK414" s="245"/>
      <c r="AL414" s="245"/>
      <c r="AM414" s="220"/>
      <c r="AN414" s="220"/>
      <c r="AO414" s="220"/>
      <c r="AP414" s="220"/>
      <c r="AQ414" s="220"/>
    </row>
    <row r="415" spans="1:43" s="80" customFormat="1" ht="20.100000000000001" hidden="1" customHeight="1" outlineLevel="1">
      <c r="A415" s="271"/>
      <c r="B415" s="341" t="s">
        <v>304</v>
      </c>
      <c r="C415" s="32" t="s">
        <v>861</v>
      </c>
      <c r="D415" s="12" t="s">
        <v>104</v>
      </c>
      <c r="E415" s="33" t="s">
        <v>928</v>
      </c>
      <c r="F415" s="26" t="s">
        <v>81</v>
      </c>
      <c r="G415" s="71">
        <v>22</v>
      </c>
      <c r="H415" s="71">
        <f t="shared" si="93"/>
        <v>71.459999999999994</v>
      </c>
      <c r="I415" s="88">
        <f t="shared" si="94"/>
        <v>91.25</v>
      </c>
      <c r="J415" s="277">
        <f t="shared" si="95"/>
        <v>2007.5</v>
      </c>
      <c r="K415" s="305"/>
      <c r="L415" s="88">
        <v>80.75</v>
      </c>
      <c r="M415" s="88">
        <f t="shared" si="87"/>
        <v>71.459999999999994</v>
      </c>
      <c r="N415" s="27"/>
      <c r="O415" s="27"/>
      <c r="P415" s="27"/>
      <c r="Q415" s="27"/>
      <c r="R415" s="283"/>
      <c r="S415" s="220"/>
      <c r="T415" s="220"/>
      <c r="U415" s="220"/>
      <c r="V415" s="220"/>
      <c r="W415" s="220"/>
      <c r="X415" s="220"/>
      <c r="Y415" s="220"/>
      <c r="Z415" s="220"/>
      <c r="AA415" s="220"/>
      <c r="AB415" s="220"/>
      <c r="AC415" s="220"/>
      <c r="AD415" s="220"/>
      <c r="AE415" s="220"/>
      <c r="AF415" s="220"/>
      <c r="AG415" s="220"/>
      <c r="AH415" s="245"/>
      <c r="AI415" s="245"/>
      <c r="AJ415" s="245"/>
      <c r="AK415" s="245"/>
      <c r="AL415" s="245"/>
      <c r="AM415" s="220"/>
      <c r="AN415" s="220"/>
      <c r="AO415" s="220"/>
      <c r="AP415" s="220"/>
      <c r="AQ415" s="220"/>
    </row>
    <row r="416" spans="1:43" s="80" customFormat="1" ht="20.100000000000001" hidden="1" customHeight="1" outlineLevel="1">
      <c r="A416" s="271"/>
      <c r="B416" s="340"/>
      <c r="C416" s="31"/>
      <c r="D416" s="31"/>
      <c r="E416" s="14" t="s">
        <v>32</v>
      </c>
      <c r="F416" s="27"/>
      <c r="G416" s="71">
        <v>0</v>
      </c>
      <c r="H416" s="71"/>
      <c r="I416" s="88"/>
      <c r="J416" s="277"/>
      <c r="K416" s="305"/>
      <c r="L416" s="88"/>
      <c r="M416" s="88">
        <f t="shared" si="87"/>
        <v>0</v>
      </c>
      <c r="N416" s="27"/>
      <c r="O416" s="27"/>
      <c r="P416" s="27"/>
      <c r="Q416" s="27"/>
      <c r="R416" s="283"/>
      <c r="S416" s="220"/>
      <c r="T416" s="220"/>
      <c r="U416" s="220"/>
      <c r="V416" s="220"/>
      <c r="W416" s="220"/>
      <c r="X416" s="220"/>
      <c r="Y416" s="220"/>
      <c r="Z416" s="220"/>
      <c r="AA416" s="220"/>
      <c r="AB416" s="220"/>
      <c r="AC416" s="220"/>
      <c r="AD416" s="220"/>
      <c r="AE416" s="220"/>
      <c r="AF416" s="220"/>
      <c r="AG416" s="220"/>
      <c r="AH416" s="245"/>
      <c r="AI416" s="245"/>
      <c r="AJ416" s="245"/>
      <c r="AK416" s="245"/>
      <c r="AL416" s="245"/>
      <c r="AM416" s="220"/>
      <c r="AN416" s="220"/>
      <c r="AO416" s="220"/>
      <c r="AP416" s="220"/>
      <c r="AQ416" s="220"/>
    </row>
    <row r="417" spans="1:43" s="80" customFormat="1" ht="20.100000000000001" hidden="1" customHeight="1" outlineLevel="1">
      <c r="A417" s="271"/>
      <c r="B417" s="332" t="s">
        <v>305</v>
      </c>
      <c r="C417" s="203">
        <v>72934</v>
      </c>
      <c r="D417" s="203" t="s">
        <v>85</v>
      </c>
      <c r="E417" s="204" t="s">
        <v>761</v>
      </c>
      <c r="F417" s="203" t="s">
        <v>98</v>
      </c>
      <c r="G417" s="205">
        <v>758.8</v>
      </c>
      <c r="H417" s="205">
        <f t="shared" ref="H417:H425" si="96">+M417</f>
        <v>4.3499999999999996</v>
      </c>
      <c r="I417" s="206">
        <f t="shared" ref="I417:I425" si="97">ROUND((H417*$M$13)+H417,2)</f>
        <v>5.55</v>
      </c>
      <c r="J417" s="333">
        <f t="shared" ref="J417:J425" si="98">+I417*G417</f>
        <v>4211.3399999999992</v>
      </c>
      <c r="K417" s="309"/>
      <c r="L417" s="206">
        <v>4.91</v>
      </c>
      <c r="M417" s="206">
        <f t="shared" si="87"/>
        <v>4.3499999999999996</v>
      </c>
      <c r="N417" s="207"/>
      <c r="O417" s="207"/>
      <c r="P417" s="207"/>
      <c r="Q417" s="207"/>
      <c r="R417" s="284"/>
      <c r="S417" s="221"/>
      <c r="T417" s="221"/>
      <c r="U417" s="221"/>
      <c r="V417" s="221"/>
      <c r="W417" s="221"/>
      <c r="X417" s="221"/>
      <c r="Y417" s="221"/>
      <c r="Z417" s="221"/>
      <c r="AA417" s="221"/>
      <c r="AB417" s="221"/>
      <c r="AC417" s="221"/>
      <c r="AD417" s="221"/>
      <c r="AE417" s="221"/>
      <c r="AF417" s="221"/>
      <c r="AG417" s="247"/>
      <c r="AH417" s="225"/>
      <c r="AI417" s="225"/>
      <c r="AJ417" s="225"/>
      <c r="AK417" s="225"/>
      <c r="AL417" s="225"/>
      <c r="AM417" s="221"/>
      <c r="AN417" s="221"/>
      <c r="AO417" s="221"/>
      <c r="AP417" s="221"/>
      <c r="AQ417" s="221"/>
    </row>
    <row r="418" spans="1:43" s="80" customFormat="1" ht="20.100000000000001" hidden="1" customHeight="1" outlineLevel="1">
      <c r="A418" s="271"/>
      <c r="B418" s="332" t="s">
        <v>306</v>
      </c>
      <c r="C418" s="203">
        <v>72935</v>
      </c>
      <c r="D418" s="203" t="s">
        <v>85</v>
      </c>
      <c r="E418" s="204" t="s">
        <v>762</v>
      </c>
      <c r="F418" s="203" t="s">
        <v>98</v>
      </c>
      <c r="G418" s="205">
        <v>12.1</v>
      </c>
      <c r="H418" s="205">
        <f t="shared" si="96"/>
        <v>5.5</v>
      </c>
      <c r="I418" s="206">
        <f t="shared" si="97"/>
        <v>7.02</v>
      </c>
      <c r="J418" s="333">
        <f t="shared" si="98"/>
        <v>84.941999999999993</v>
      </c>
      <c r="K418" s="309"/>
      <c r="L418" s="206">
        <v>6.21</v>
      </c>
      <c r="M418" s="206">
        <f t="shared" si="87"/>
        <v>5.5</v>
      </c>
      <c r="N418" s="207"/>
      <c r="O418" s="207"/>
      <c r="P418" s="207"/>
      <c r="Q418" s="207"/>
      <c r="R418" s="284"/>
      <c r="S418" s="221"/>
      <c r="T418" s="221"/>
      <c r="U418" s="221"/>
      <c r="V418" s="221"/>
      <c r="W418" s="221"/>
      <c r="X418" s="221"/>
      <c r="Y418" s="221"/>
      <c r="Z418" s="221"/>
      <c r="AA418" s="221"/>
      <c r="AB418" s="221"/>
      <c r="AC418" s="221"/>
      <c r="AD418" s="221"/>
      <c r="AE418" s="221"/>
      <c r="AF418" s="221"/>
      <c r="AG418" s="247"/>
      <c r="AH418" s="225"/>
      <c r="AI418" s="225"/>
      <c r="AJ418" s="225"/>
      <c r="AK418" s="225"/>
      <c r="AL418" s="225"/>
      <c r="AM418" s="221"/>
      <c r="AN418" s="221"/>
      <c r="AO418" s="221"/>
      <c r="AP418" s="221"/>
      <c r="AQ418" s="221"/>
    </row>
    <row r="419" spans="1:43" s="80" customFormat="1" ht="20.100000000000001" hidden="1" customHeight="1" outlineLevel="1">
      <c r="A419" s="271"/>
      <c r="B419" s="332" t="s">
        <v>307</v>
      </c>
      <c r="C419" s="203">
        <v>72936</v>
      </c>
      <c r="D419" s="203" t="s">
        <v>85</v>
      </c>
      <c r="E419" s="204" t="s">
        <v>763</v>
      </c>
      <c r="F419" s="203" t="s">
        <v>98</v>
      </c>
      <c r="G419" s="205">
        <v>187.5</v>
      </c>
      <c r="H419" s="205">
        <f t="shared" si="96"/>
        <v>7.51</v>
      </c>
      <c r="I419" s="206">
        <f t="shared" si="97"/>
        <v>9.59</v>
      </c>
      <c r="J419" s="333">
        <f t="shared" si="98"/>
        <v>1798.125</v>
      </c>
      <c r="K419" s="309"/>
      <c r="L419" s="206">
        <v>8.49</v>
      </c>
      <c r="M419" s="206">
        <f t="shared" si="87"/>
        <v>7.51</v>
      </c>
      <c r="N419" s="207"/>
      <c r="O419" s="207"/>
      <c r="P419" s="207"/>
      <c r="Q419" s="207"/>
      <c r="R419" s="284"/>
      <c r="S419" s="221"/>
      <c r="T419" s="221"/>
      <c r="U419" s="221"/>
      <c r="V419" s="221"/>
      <c r="W419" s="221"/>
      <c r="X419" s="221"/>
      <c r="Y419" s="221"/>
      <c r="Z419" s="221"/>
      <c r="AA419" s="221"/>
      <c r="AB419" s="221"/>
      <c r="AC419" s="221"/>
      <c r="AD419" s="221"/>
      <c r="AE419" s="221"/>
      <c r="AF419" s="221"/>
      <c r="AG419" s="247"/>
      <c r="AH419" s="225"/>
      <c r="AI419" s="225"/>
      <c r="AJ419" s="225"/>
      <c r="AK419" s="225"/>
      <c r="AL419" s="225"/>
      <c r="AM419" s="221"/>
      <c r="AN419" s="221"/>
      <c r="AO419" s="221"/>
      <c r="AP419" s="221"/>
      <c r="AQ419" s="221"/>
    </row>
    <row r="420" spans="1:43" s="80" customFormat="1" ht="20.100000000000001" hidden="1" customHeight="1" outlineLevel="1">
      <c r="A420" s="271"/>
      <c r="B420" s="332" t="s">
        <v>308</v>
      </c>
      <c r="C420" s="203" t="s">
        <v>391</v>
      </c>
      <c r="D420" s="203" t="s">
        <v>85</v>
      </c>
      <c r="E420" s="204" t="s">
        <v>764</v>
      </c>
      <c r="F420" s="203" t="s">
        <v>98</v>
      </c>
      <c r="G420" s="205">
        <v>6.6</v>
      </c>
      <c r="H420" s="205">
        <f t="shared" si="96"/>
        <v>19.829999999999998</v>
      </c>
      <c r="I420" s="206">
        <f t="shared" si="97"/>
        <v>25.32</v>
      </c>
      <c r="J420" s="333">
        <f t="shared" si="98"/>
        <v>167.11199999999999</v>
      </c>
      <c r="K420" s="309"/>
      <c r="L420" s="206">
        <v>22.41</v>
      </c>
      <c r="M420" s="206">
        <f t="shared" si="87"/>
        <v>19.829999999999998</v>
      </c>
      <c r="N420" s="207"/>
      <c r="O420" s="207"/>
      <c r="P420" s="207"/>
      <c r="Q420" s="207"/>
      <c r="R420" s="284"/>
      <c r="S420" s="221"/>
      <c r="T420" s="221"/>
      <c r="U420" s="221"/>
      <c r="V420" s="221"/>
      <c r="W420" s="221"/>
      <c r="X420" s="221"/>
      <c r="Y420" s="221"/>
      <c r="Z420" s="221"/>
      <c r="AA420" s="221"/>
      <c r="AB420" s="221"/>
      <c r="AC420" s="221"/>
      <c r="AD420" s="221"/>
      <c r="AE420" s="221"/>
      <c r="AF420" s="221"/>
      <c r="AG420" s="247"/>
      <c r="AH420" s="225"/>
      <c r="AI420" s="225"/>
      <c r="AJ420" s="225"/>
      <c r="AK420" s="225"/>
      <c r="AL420" s="225"/>
      <c r="AM420" s="221"/>
      <c r="AN420" s="221"/>
      <c r="AO420" s="221"/>
      <c r="AP420" s="221"/>
      <c r="AQ420" s="221"/>
    </row>
    <row r="421" spans="1:43" s="80" customFormat="1" ht="20.100000000000001" hidden="1" customHeight="1" outlineLevel="1">
      <c r="A421" s="271"/>
      <c r="B421" s="332" t="s">
        <v>309</v>
      </c>
      <c r="C421" s="203">
        <v>55867</v>
      </c>
      <c r="D421" s="203" t="s">
        <v>85</v>
      </c>
      <c r="E421" s="204" t="s">
        <v>968</v>
      </c>
      <c r="F421" s="203" t="s">
        <v>98</v>
      </c>
      <c r="G421" s="205">
        <v>27.5</v>
      </c>
      <c r="H421" s="205">
        <f t="shared" si="96"/>
        <v>32.590000000000003</v>
      </c>
      <c r="I421" s="206">
        <f t="shared" si="97"/>
        <v>41.62</v>
      </c>
      <c r="J421" s="333">
        <f t="shared" si="98"/>
        <v>1144.55</v>
      </c>
      <c r="K421" s="309"/>
      <c r="L421" s="206">
        <v>36.82</v>
      </c>
      <c r="M421" s="206">
        <f t="shared" si="87"/>
        <v>32.590000000000003</v>
      </c>
      <c r="N421" s="207"/>
      <c r="O421" s="207"/>
      <c r="P421" s="207"/>
      <c r="Q421" s="207"/>
      <c r="R421" s="284"/>
      <c r="S421" s="221"/>
      <c r="T421" s="221"/>
      <c r="U421" s="221"/>
      <c r="V421" s="221"/>
      <c r="W421" s="221"/>
      <c r="X421" s="221"/>
      <c r="Y421" s="221"/>
      <c r="Z421" s="221"/>
      <c r="AA421" s="221"/>
      <c r="AB421" s="221"/>
      <c r="AC421" s="221"/>
      <c r="AD421" s="221"/>
      <c r="AE421" s="221"/>
      <c r="AF421" s="221"/>
      <c r="AG421" s="247"/>
      <c r="AH421" s="225"/>
      <c r="AI421" s="225"/>
      <c r="AJ421" s="225"/>
      <c r="AK421" s="225"/>
      <c r="AL421" s="225"/>
      <c r="AM421" s="221"/>
      <c r="AN421" s="221"/>
      <c r="AO421" s="221"/>
      <c r="AP421" s="221"/>
      <c r="AQ421" s="221"/>
    </row>
    <row r="422" spans="1:43" s="80" customFormat="1" ht="20.100000000000001" hidden="1" customHeight="1" outlineLevel="1">
      <c r="A422" s="271"/>
      <c r="B422" s="332" t="s">
        <v>310</v>
      </c>
      <c r="C422" s="203">
        <v>55868</v>
      </c>
      <c r="D422" s="203" t="s">
        <v>85</v>
      </c>
      <c r="E422" s="204" t="s">
        <v>967</v>
      </c>
      <c r="F422" s="203" t="s">
        <v>98</v>
      </c>
      <c r="G422" s="205">
        <v>27.5</v>
      </c>
      <c r="H422" s="205">
        <f t="shared" si="96"/>
        <v>40.74</v>
      </c>
      <c r="I422" s="206">
        <f t="shared" si="97"/>
        <v>52.02</v>
      </c>
      <c r="J422" s="333">
        <f t="shared" si="98"/>
        <v>1430.5500000000002</v>
      </c>
      <c r="K422" s="309"/>
      <c r="L422" s="206">
        <v>46.03</v>
      </c>
      <c r="M422" s="206">
        <f t="shared" si="87"/>
        <v>40.74</v>
      </c>
      <c r="N422" s="207"/>
      <c r="O422" s="207"/>
      <c r="P422" s="207"/>
      <c r="Q422" s="207"/>
      <c r="R422" s="284"/>
      <c r="S422" s="221"/>
      <c r="T422" s="221"/>
      <c r="U422" s="221"/>
      <c r="V422" s="221"/>
      <c r="W422" s="221"/>
      <c r="X422" s="221"/>
      <c r="Y422" s="221"/>
      <c r="Z422" s="221"/>
      <c r="AA422" s="221"/>
      <c r="AB422" s="221"/>
      <c r="AC422" s="221"/>
      <c r="AD422" s="221"/>
      <c r="AE422" s="221"/>
      <c r="AF422" s="221"/>
      <c r="AG422" s="247"/>
      <c r="AH422" s="225"/>
      <c r="AI422" s="225"/>
      <c r="AJ422" s="225"/>
      <c r="AK422" s="225"/>
      <c r="AL422" s="225"/>
      <c r="AM422" s="221"/>
      <c r="AN422" s="221"/>
      <c r="AO422" s="221"/>
      <c r="AP422" s="221"/>
      <c r="AQ422" s="221"/>
    </row>
    <row r="423" spans="1:43" s="80" customFormat="1" ht="20.100000000000001" hidden="1" customHeight="1" outlineLevel="1">
      <c r="A423" s="271"/>
      <c r="B423" s="341" t="s">
        <v>311</v>
      </c>
      <c r="C423" s="12">
        <v>83366</v>
      </c>
      <c r="D423" s="12" t="s">
        <v>85</v>
      </c>
      <c r="E423" s="78" t="s">
        <v>931</v>
      </c>
      <c r="F423" s="26" t="s">
        <v>81</v>
      </c>
      <c r="G423" s="71">
        <v>16</v>
      </c>
      <c r="H423" s="71">
        <f t="shared" si="96"/>
        <v>42.41</v>
      </c>
      <c r="I423" s="88">
        <f t="shared" si="97"/>
        <v>54.16</v>
      </c>
      <c r="J423" s="277">
        <f t="shared" si="98"/>
        <v>866.56</v>
      </c>
      <c r="K423" s="305"/>
      <c r="L423" s="88">
        <v>47.92</v>
      </c>
      <c r="M423" s="88">
        <f t="shared" si="87"/>
        <v>42.41</v>
      </c>
      <c r="N423" s="27"/>
      <c r="O423" s="27"/>
      <c r="P423" s="27"/>
      <c r="Q423" s="27"/>
      <c r="R423" s="283"/>
      <c r="S423" s="220"/>
      <c r="T423" s="220"/>
      <c r="U423" s="220"/>
      <c r="V423" s="220"/>
      <c r="W423" s="220"/>
      <c r="X423" s="220"/>
      <c r="Y423" s="220"/>
      <c r="Z423" s="220"/>
      <c r="AA423" s="220"/>
      <c r="AB423" s="220"/>
      <c r="AC423" s="220"/>
      <c r="AD423" s="220"/>
      <c r="AE423" s="220"/>
      <c r="AF423" s="220"/>
      <c r="AG423" s="220"/>
      <c r="AH423" s="245"/>
      <c r="AI423" s="245"/>
      <c r="AJ423" s="245"/>
      <c r="AK423" s="245"/>
      <c r="AL423" s="245"/>
      <c r="AM423" s="220"/>
      <c r="AN423" s="220"/>
      <c r="AO423" s="220"/>
      <c r="AP423" s="220"/>
      <c r="AQ423" s="220"/>
    </row>
    <row r="424" spans="1:43" s="80" customFormat="1" ht="20.100000000000001" hidden="1" customHeight="1" outlineLevel="1">
      <c r="A424" s="271"/>
      <c r="B424" s="341" t="s">
        <v>765</v>
      </c>
      <c r="C424" s="12">
        <v>83387</v>
      </c>
      <c r="D424" s="12" t="s">
        <v>85</v>
      </c>
      <c r="E424" s="78" t="s">
        <v>932</v>
      </c>
      <c r="F424" s="32" t="s">
        <v>81</v>
      </c>
      <c r="G424" s="71">
        <v>118</v>
      </c>
      <c r="H424" s="71">
        <f t="shared" si="96"/>
        <v>5.39</v>
      </c>
      <c r="I424" s="88">
        <f t="shared" si="97"/>
        <v>6.88</v>
      </c>
      <c r="J424" s="277">
        <f t="shared" si="98"/>
        <v>811.84</v>
      </c>
      <c r="K424" s="305"/>
      <c r="L424" s="88">
        <v>6.09</v>
      </c>
      <c r="M424" s="88">
        <f t="shared" ref="M424:M487" si="99">ROUND(L424*$M$14,2)</f>
        <v>5.39</v>
      </c>
      <c r="N424" s="27"/>
      <c r="O424" s="27"/>
      <c r="P424" s="27"/>
      <c r="Q424" s="27"/>
      <c r="R424" s="283"/>
      <c r="S424" s="220"/>
      <c r="T424" s="220"/>
      <c r="U424" s="220"/>
      <c r="V424" s="220"/>
      <c r="W424" s="220"/>
      <c r="X424" s="220"/>
      <c r="Y424" s="220"/>
      <c r="Z424" s="220"/>
      <c r="AA424" s="220"/>
      <c r="AB424" s="220"/>
      <c r="AC424" s="220"/>
      <c r="AD424" s="220"/>
      <c r="AE424" s="220"/>
      <c r="AF424" s="220"/>
      <c r="AG424" s="256"/>
      <c r="AH424" s="257"/>
      <c r="AI424" s="257"/>
      <c r="AJ424" s="257"/>
      <c r="AK424" s="257"/>
      <c r="AL424" s="257"/>
      <c r="AM424" s="220"/>
      <c r="AN424" s="220"/>
      <c r="AO424" s="220"/>
      <c r="AP424" s="220"/>
      <c r="AQ424" s="220"/>
    </row>
    <row r="425" spans="1:43" s="80" customFormat="1" ht="20.100000000000001" hidden="1" customHeight="1" outlineLevel="1">
      <c r="A425" s="271"/>
      <c r="B425" s="341" t="s">
        <v>312</v>
      </c>
      <c r="C425" s="12">
        <v>83388</v>
      </c>
      <c r="D425" s="12" t="s">
        <v>85</v>
      </c>
      <c r="E425" s="78" t="s">
        <v>933</v>
      </c>
      <c r="F425" s="32" t="s">
        <v>81</v>
      </c>
      <c r="G425" s="71">
        <v>134</v>
      </c>
      <c r="H425" s="71">
        <f t="shared" si="96"/>
        <v>7.33</v>
      </c>
      <c r="I425" s="88">
        <f t="shared" si="97"/>
        <v>9.36</v>
      </c>
      <c r="J425" s="277">
        <f t="shared" si="98"/>
        <v>1254.24</v>
      </c>
      <c r="K425" s="305"/>
      <c r="L425" s="88">
        <v>8.2799999999999994</v>
      </c>
      <c r="M425" s="88">
        <f t="shared" si="99"/>
        <v>7.33</v>
      </c>
      <c r="N425" s="27"/>
      <c r="O425" s="27"/>
      <c r="P425" s="27"/>
      <c r="Q425" s="27"/>
      <c r="R425" s="283"/>
      <c r="S425" s="220"/>
      <c r="T425" s="220"/>
      <c r="U425" s="220"/>
      <c r="V425" s="220"/>
      <c r="W425" s="220"/>
      <c r="X425" s="220"/>
      <c r="Y425" s="220"/>
      <c r="Z425" s="220"/>
      <c r="AA425" s="220"/>
      <c r="AB425" s="220"/>
      <c r="AC425" s="220"/>
      <c r="AD425" s="220"/>
      <c r="AE425" s="220"/>
      <c r="AF425" s="220"/>
      <c r="AG425" s="256"/>
      <c r="AH425" s="257"/>
      <c r="AI425" s="257"/>
      <c r="AJ425" s="257"/>
      <c r="AK425" s="257"/>
      <c r="AL425" s="257"/>
      <c r="AM425" s="220"/>
      <c r="AN425" s="220"/>
      <c r="AO425" s="220"/>
      <c r="AP425" s="220"/>
      <c r="AQ425" s="220"/>
    </row>
    <row r="426" spans="1:43" s="80" customFormat="1" ht="20.100000000000001" hidden="1" customHeight="1" outlineLevel="1">
      <c r="A426" s="271"/>
      <c r="B426" s="329"/>
      <c r="C426" s="31"/>
      <c r="D426" s="31"/>
      <c r="E426" s="14" t="s">
        <v>34</v>
      </c>
      <c r="F426" s="20"/>
      <c r="G426" s="71">
        <v>0</v>
      </c>
      <c r="H426" s="71"/>
      <c r="I426" s="88"/>
      <c r="J426" s="277"/>
      <c r="K426" s="305"/>
      <c r="L426" s="88"/>
      <c r="M426" s="88">
        <f t="shared" si="99"/>
        <v>0</v>
      </c>
      <c r="N426" s="27"/>
      <c r="O426" s="27"/>
      <c r="P426" s="27"/>
      <c r="Q426" s="27"/>
      <c r="R426" s="283"/>
      <c r="S426" s="220"/>
      <c r="T426" s="220"/>
      <c r="U426" s="220"/>
      <c r="V426" s="220"/>
      <c r="W426" s="220"/>
      <c r="X426" s="220"/>
      <c r="Y426" s="220"/>
      <c r="Z426" s="220"/>
      <c r="AA426" s="220"/>
      <c r="AB426" s="220"/>
      <c r="AC426" s="220"/>
      <c r="AD426" s="220"/>
      <c r="AE426" s="220"/>
      <c r="AF426" s="220"/>
      <c r="AG426" s="220"/>
      <c r="AH426" s="245"/>
      <c r="AI426" s="245"/>
      <c r="AJ426" s="245"/>
      <c r="AK426" s="245"/>
      <c r="AL426" s="245"/>
      <c r="AM426" s="220"/>
      <c r="AN426" s="220"/>
      <c r="AO426" s="220"/>
      <c r="AP426" s="220"/>
      <c r="AQ426" s="220"/>
    </row>
    <row r="427" spans="1:43" s="80" customFormat="1" ht="39.950000000000003" hidden="1" customHeight="1" outlineLevel="1">
      <c r="A427" s="271"/>
      <c r="B427" s="329"/>
      <c r="C427" s="31"/>
      <c r="D427" s="31"/>
      <c r="E427" s="78" t="s">
        <v>9</v>
      </c>
      <c r="F427" s="79"/>
      <c r="G427" s="71">
        <v>0</v>
      </c>
      <c r="H427" s="71"/>
      <c r="I427" s="88"/>
      <c r="J427" s="277"/>
      <c r="K427" s="305"/>
      <c r="L427" s="88"/>
      <c r="M427" s="88">
        <f t="shared" si="99"/>
        <v>0</v>
      </c>
      <c r="N427" s="27"/>
      <c r="O427" s="27"/>
      <c r="P427" s="27"/>
      <c r="Q427" s="27"/>
      <c r="R427" s="283"/>
      <c r="S427" s="220"/>
      <c r="T427" s="220"/>
      <c r="U427" s="220"/>
      <c r="V427" s="220"/>
      <c r="W427" s="220"/>
      <c r="X427" s="220"/>
      <c r="Y427" s="220"/>
      <c r="Z427" s="220"/>
      <c r="AA427" s="220"/>
      <c r="AB427" s="220"/>
      <c r="AC427" s="220"/>
      <c r="AD427" s="220"/>
      <c r="AE427" s="220"/>
      <c r="AF427" s="220"/>
      <c r="AG427" s="220"/>
      <c r="AH427" s="245"/>
      <c r="AI427" s="245"/>
      <c r="AJ427" s="245"/>
      <c r="AK427" s="245"/>
      <c r="AL427" s="245"/>
      <c r="AM427" s="220"/>
      <c r="AN427" s="220"/>
      <c r="AO427" s="220"/>
      <c r="AP427" s="220"/>
      <c r="AQ427" s="220"/>
    </row>
    <row r="428" spans="1:43" ht="20.100000000000001" hidden="1" customHeight="1" outlineLevel="1">
      <c r="A428" s="271"/>
      <c r="B428" s="341" t="s">
        <v>766</v>
      </c>
      <c r="C428" s="32" t="s">
        <v>198</v>
      </c>
      <c r="D428" s="32" t="s">
        <v>85</v>
      </c>
      <c r="E428" s="33" t="s">
        <v>35</v>
      </c>
      <c r="F428" s="32" t="s">
        <v>98</v>
      </c>
      <c r="G428" s="71">
        <v>5267</v>
      </c>
      <c r="H428" s="71">
        <f t="shared" ref="H428:H454" si="100">+M428</f>
        <v>2.4</v>
      </c>
      <c r="I428" s="88">
        <f t="shared" ref="I428:I436" si="101">ROUND((H428*$M$13)+H428,2)</f>
        <v>3.06</v>
      </c>
      <c r="J428" s="277">
        <f t="shared" ref="J428:J454" si="102">+I428*G428</f>
        <v>16117.02</v>
      </c>
      <c r="K428" s="305"/>
      <c r="L428" s="88">
        <v>2.71</v>
      </c>
      <c r="M428" s="88">
        <f t="shared" si="99"/>
        <v>2.4</v>
      </c>
      <c r="N428" s="11"/>
      <c r="O428" s="11"/>
      <c r="P428" s="11"/>
      <c r="Q428" s="11"/>
      <c r="R428" s="279"/>
      <c r="AH428" s="217"/>
      <c r="AI428" s="217"/>
      <c r="AJ428" s="217"/>
      <c r="AK428" s="217"/>
      <c r="AL428" s="217"/>
      <c r="AM428" s="5"/>
      <c r="AN428" s="5"/>
      <c r="AO428" s="5"/>
      <c r="AP428" s="5"/>
      <c r="AQ428" s="5"/>
    </row>
    <row r="429" spans="1:43" ht="20.100000000000001" hidden="1" customHeight="1" outlineLevel="1">
      <c r="A429" s="271"/>
      <c r="B429" s="341" t="s">
        <v>767</v>
      </c>
      <c r="C429" s="32" t="s">
        <v>199</v>
      </c>
      <c r="D429" s="32" t="s">
        <v>85</v>
      </c>
      <c r="E429" s="33" t="s">
        <v>36</v>
      </c>
      <c r="F429" s="32" t="s">
        <v>98</v>
      </c>
      <c r="G429" s="71">
        <v>2189.1</v>
      </c>
      <c r="H429" s="71">
        <f t="shared" si="100"/>
        <v>3.38</v>
      </c>
      <c r="I429" s="88">
        <f t="shared" si="101"/>
        <v>4.32</v>
      </c>
      <c r="J429" s="277">
        <f t="shared" si="102"/>
        <v>9456.9120000000003</v>
      </c>
      <c r="K429" s="305"/>
      <c r="L429" s="88">
        <v>3.82</v>
      </c>
      <c r="M429" s="88">
        <f t="shared" si="99"/>
        <v>3.38</v>
      </c>
      <c r="N429" s="11"/>
      <c r="O429" s="11"/>
      <c r="P429" s="11"/>
      <c r="Q429" s="11"/>
      <c r="R429" s="279"/>
      <c r="AH429" s="217"/>
      <c r="AI429" s="217"/>
      <c r="AJ429" s="217"/>
      <c r="AK429" s="217"/>
      <c r="AL429" s="217"/>
      <c r="AM429" s="5"/>
      <c r="AN429" s="5"/>
      <c r="AO429" s="5"/>
      <c r="AP429" s="5"/>
      <c r="AQ429" s="5"/>
    </row>
    <row r="430" spans="1:43" ht="20.100000000000001" hidden="1" customHeight="1" outlineLevel="1">
      <c r="A430" s="271"/>
      <c r="B430" s="341" t="s">
        <v>313</v>
      </c>
      <c r="C430" s="32" t="s">
        <v>200</v>
      </c>
      <c r="D430" s="32" t="s">
        <v>85</v>
      </c>
      <c r="E430" s="33" t="s">
        <v>769</v>
      </c>
      <c r="F430" s="32" t="s">
        <v>98</v>
      </c>
      <c r="G430" s="71">
        <v>307.89999999999998</v>
      </c>
      <c r="H430" s="71">
        <f t="shared" si="100"/>
        <v>4.5</v>
      </c>
      <c r="I430" s="88">
        <f t="shared" si="101"/>
        <v>5.75</v>
      </c>
      <c r="J430" s="277">
        <f t="shared" si="102"/>
        <v>1770.425</v>
      </c>
      <c r="K430" s="305"/>
      <c r="L430" s="88">
        <v>5.08</v>
      </c>
      <c r="M430" s="88">
        <f t="shared" si="99"/>
        <v>4.5</v>
      </c>
      <c r="N430" s="11"/>
      <c r="O430" s="11"/>
      <c r="P430" s="11"/>
      <c r="Q430" s="11"/>
      <c r="R430" s="279"/>
      <c r="AH430" s="217"/>
      <c r="AI430" s="217"/>
      <c r="AJ430" s="217"/>
      <c r="AK430" s="217"/>
      <c r="AL430" s="217"/>
      <c r="AM430" s="5"/>
      <c r="AN430" s="5"/>
      <c r="AO430" s="5"/>
      <c r="AP430" s="5"/>
      <c r="AQ430" s="5"/>
    </row>
    <row r="431" spans="1:43" ht="20.100000000000001" hidden="1" customHeight="1" outlineLevel="1">
      <c r="A431" s="271"/>
      <c r="B431" s="341" t="s">
        <v>314</v>
      </c>
      <c r="C431" s="32" t="s">
        <v>201</v>
      </c>
      <c r="D431" s="32" t="s">
        <v>85</v>
      </c>
      <c r="E431" s="78" t="s">
        <v>957</v>
      </c>
      <c r="F431" s="32" t="s">
        <v>98</v>
      </c>
      <c r="G431" s="71">
        <v>271.89999999999998</v>
      </c>
      <c r="H431" s="71">
        <f t="shared" si="100"/>
        <v>6.12</v>
      </c>
      <c r="I431" s="88">
        <f t="shared" si="101"/>
        <v>7.82</v>
      </c>
      <c r="J431" s="277">
        <f t="shared" si="102"/>
        <v>2126.2579999999998</v>
      </c>
      <c r="K431" s="305"/>
      <c r="L431" s="88">
        <v>6.92</v>
      </c>
      <c r="M431" s="88">
        <f t="shared" si="99"/>
        <v>6.12</v>
      </c>
      <c r="N431" s="11"/>
      <c r="O431" s="11"/>
      <c r="P431" s="11"/>
      <c r="Q431" s="11"/>
      <c r="R431" s="279"/>
      <c r="AH431" s="217"/>
      <c r="AI431" s="217"/>
      <c r="AJ431" s="217"/>
      <c r="AK431" s="217"/>
      <c r="AL431" s="217"/>
      <c r="AM431" s="5"/>
      <c r="AN431" s="5"/>
      <c r="AO431" s="5"/>
      <c r="AP431" s="5"/>
      <c r="AQ431" s="5"/>
    </row>
    <row r="432" spans="1:43" ht="20.100000000000001" hidden="1" customHeight="1" outlineLevel="1">
      <c r="A432" s="271"/>
      <c r="B432" s="341" t="s">
        <v>458</v>
      </c>
      <c r="C432" s="32" t="s">
        <v>392</v>
      </c>
      <c r="D432" s="32" t="s">
        <v>85</v>
      </c>
      <c r="E432" s="78" t="s">
        <v>771</v>
      </c>
      <c r="F432" s="32" t="s">
        <v>98</v>
      </c>
      <c r="G432" s="71">
        <v>113.2</v>
      </c>
      <c r="H432" s="71">
        <f t="shared" si="100"/>
        <v>7.02</v>
      </c>
      <c r="I432" s="88">
        <f t="shared" si="101"/>
        <v>8.9600000000000009</v>
      </c>
      <c r="J432" s="277">
        <f t="shared" si="102"/>
        <v>1014.2720000000002</v>
      </c>
      <c r="K432" s="305"/>
      <c r="L432" s="88">
        <v>7.93</v>
      </c>
      <c r="M432" s="88">
        <f t="shared" si="99"/>
        <v>7.02</v>
      </c>
      <c r="N432" s="11"/>
      <c r="O432" s="11"/>
      <c r="P432" s="11"/>
      <c r="Q432" s="11"/>
      <c r="R432" s="279"/>
      <c r="AH432" s="217"/>
      <c r="AI432" s="217"/>
      <c r="AJ432" s="217"/>
      <c r="AK432" s="217"/>
      <c r="AL432" s="217"/>
      <c r="AM432" s="5"/>
      <c r="AN432" s="5"/>
      <c r="AO432" s="5"/>
      <c r="AP432" s="5"/>
      <c r="AQ432" s="5"/>
    </row>
    <row r="433" spans="1:43" ht="20.100000000000001" hidden="1" customHeight="1" outlineLevel="1">
      <c r="A433" s="271"/>
      <c r="B433" s="341" t="s">
        <v>315</v>
      </c>
      <c r="C433" s="32" t="s">
        <v>393</v>
      </c>
      <c r="D433" s="32" t="s">
        <v>85</v>
      </c>
      <c r="E433" s="78" t="s">
        <v>773</v>
      </c>
      <c r="F433" s="32" t="s">
        <v>98</v>
      </c>
      <c r="G433" s="71">
        <v>119.8</v>
      </c>
      <c r="H433" s="71">
        <f t="shared" si="100"/>
        <v>9.9600000000000009</v>
      </c>
      <c r="I433" s="88">
        <f t="shared" si="101"/>
        <v>12.72</v>
      </c>
      <c r="J433" s="277">
        <f t="shared" si="102"/>
        <v>1523.856</v>
      </c>
      <c r="K433" s="305"/>
      <c r="L433" s="88">
        <v>11.25</v>
      </c>
      <c r="M433" s="88">
        <f t="shared" si="99"/>
        <v>9.9600000000000009</v>
      </c>
      <c r="N433" s="11"/>
      <c r="O433" s="11"/>
      <c r="P433" s="11"/>
      <c r="Q433" s="11"/>
      <c r="R433" s="279"/>
      <c r="AH433" s="217"/>
      <c r="AI433" s="217"/>
      <c r="AJ433" s="217"/>
      <c r="AK433" s="217"/>
      <c r="AL433" s="217"/>
      <c r="AM433" s="5"/>
      <c r="AN433" s="5"/>
      <c r="AO433" s="5"/>
      <c r="AP433" s="5"/>
      <c r="AQ433" s="5"/>
    </row>
    <row r="434" spans="1:43" ht="20.100000000000001" hidden="1" customHeight="1" outlineLevel="1">
      <c r="A434" s="271"/>
      <c r="B434" s="341" t="s">
        <v>316</v>
      </c>
      <c r="C434" s="32" t="s">
        <v>394</v>
      </c>
      <c r="D434" s="32" t="s">
        <v>85</v>
      </c>
      <c r="E434" s="78" t="s">
        <v>958</v>
      </c>
      <c r="F434" s="32" t="s">
        <v>98</v>
      </c>
      <c r="G434" s="71">
        <v>145.6</v>
      </c>
      <c r="H434" s="71">
        <f t="shared" si="100"/>
        <v>18.350000000000001</v>
      </c>
      <c r="I434" s="88">
        <f t="shared" si="101"/>
        <v>23.43</v>
      </c>
      <c r="J434" s="277">
        <f t="shared" si="102"/>
        <v>3411.4079999999999</v>
      </c>
      <c r="K434" s="305"/>
      <c r="L434" s="88">
        <v>20.74</v>
      </c>
      <c r="M434" s="88">
        <f t="shared" si="99"/>
        <v>18.350000000000001</v>
      </c>
      <c r="N434" s="11"/>
      <c r="O434" s="11"/>
      <c r="P434" s="11"/>
      <c r="Q434" s="11"/>
      <c r="R434" s="279"/>
      <c r="AH434" s="217"/>
      <c r="AI434" s="217"/>
      <c r="AJ434" s="217"/>
      <c r="AK434" s="217"/>
      <c r="AL434" s="217"/>
      <c r="AM434" s="5"/>
      <c r="AN434" s="5"/>
      <c r="AO434" s="5"/>
      <c r="AP434" s="5"/>
      <c r="AQ434" s="5"/>
    </row>
    <row r="435" spans="1:43" ht="20.100000000000001" hidden="1" customHeight="1" outlineLevel="1">
      <c r="A435" s="271"/>
      <c r="B435" s="341" t="s">
        <v>317</v>
      </c>
      <c r="C435" s="32" t="s">
        <v>395</v>
      </c>
      <c r="D435" s="32" t="s">
        <v>85</v>
      </c>
      <c r="E435" s="78" t="s">
        <v>959</v>
      </c>
      <c r="F435" s="32" t="s">
        <v>98</v>
      </c>
      <c r="G435" s="71">
        <v>35.5</v>
      </c>
      <c r="H435" s="71">
        <f t="shared" si="100"/>
        <v>33.9</v>
      </c>
      <c r="I435" s="88">
        <f t="shared" si="101"/>
        <v>43.29</v>
      </c>
      <c r="J435" s="277">
        <f t="shared" si="102"/>
        <v>1536.7950000000001</v>
      </c>
      <c r="K435" s="305"/>
      <c r="L435" s="88">
        <v>38.31</v>
      </c>
      <c r="M435" s="88">
        <f t="shared" si="99"/>
        <v>33.9</v>
      </c>
      <c r="N435" s="11"/>
      <c r="O435" s="11"/>
      <c r="P435" s="11"/>
      <c r="Q435" s="11"/>
      <c r="R435" s="279"/>
      <c r="AH435" s="217"/>
      <c r="AI435" s="217"/>
      <c r="AJ435" s="217"/>
      <c r="AK435" s="217"/>
      <c r="AL435" s="217"/>
      <c r="AM435" s="5"/>
      <c r="AN435" s="5"/>
      <c r="AO435" s="5"/>
      <c r="AP435" s="5"/>
      <c r="AQ435" s="5"/>
    </row>
    <row r="436" spans="1:43" ht="20.100000000000001" hidden="1" customHeight="1" outlineLevel="1">
      <c r="A436" s="271"/>
      <c r="B436" s="341" t="s">
        <v>768</v>
      </c>
      <c r="C436" s="32" t="s">
        <v>396</v>
      </c>
      <c r="D436" s="32" t="s">
        <v>85</v>
      </c>
      <c r="E436" s="78" t="s">
        <v>960</v>
      </c>
      <c r="F436" s="32" t="s">
        <v>98</v>
      </c>
      <c r="G436" s="71">
        <v>141.9</v>
      </c>
      <c r="H436" s="71">
        <f t="shared" si="100"/>
        <v>49.75</v>
      </c>
      <c r="I436" s="88">
        <f t="shared" si="101"/>
        <v>63.53</v>
      </c>
      <c r="J436" s="277">
        <f t="shared" si="102"/>
        <v>9014.9070000000011</v>
      </c>
      <c r="K436" s="305"/>
      <c r="L436" s="88">
        <v>56.21</v>
      </c>
      <c r="M436" s="88">
        <f t="shared" si="99"/>
        <v>49.75</v>
      </c>
      <c r="N436" s="11"/>
      <c r="O436" s="11"/>
      <c r="P436" s="11"/>
      <c r="Q436" s="11"/>
      <c r="R436" s="279"/>
      <c r="AH436" s="217"/>
      <c r="AI436" s="217"/>
      <c r="AJ436" s="217"/>
      <c r="AK436" s="217"/>
      <c r="AL436" s="217"/>
      <c r="AM436" s="5"/>
      <c r="AN436" s="5"/>
      <c r="AO436" s="5"/>
      <c r="AP436" s="5"/>
      <c r="AQ436" s="5"/>
    </row>
    <row r="437" spans="1:43" ht="20.100000000000001" hidden="1" customHeight="1" outlineLevel="1">
      <c r="A437" s="271"/>
      <c r="B437" s="341"/>
      <c r="C437" s="32"/>
      <c r="D437" s="32"/>
      <c r="E437" s="14" t="s">
        <v>774</v>
      </c>
      <c r="F437" s="32"/>
      <c r="G437" s="71">
        <v>0</v>
      </c>
      <c r="H437" s="71"/>
      <c r="I437" s="88"/>
      <c r="J437" s="277"/>
      <c r="K437" s="305"/>
      <c r="L437" s="88"/>
      <c r="M437" s="88">
        <f t="shared" si="99"/>
        <v>0</v>
      </c>
      <c r="N437" s="11"/>
      <c r="O437" s="11"/>
      <c r="P437" s="11"/>
      <c r="Q437" s="11"/>
      <c r="R437" s="279"/>
      <c r="AH437" s="217"/>
      <c r="AI437" s="217"/>
      <c r="AJ437" s="217"/>
      <c r="AK437" s="217"/>
      <c r="AL437" s="217"/>
      <c r="AM437" s="5"/>
      <c r="AN437" s="5"/>
      <c r="AO437" s="5"/>
      <c r="AP437" s="5"/>
      <c r="AQ437" s="5"/>
    </row>
    <row r="438" spans="1:43" ht="20.100000000000001" hidden="1" customHeight="1" outlineLevel="1">
      <c r="A438" s="271"/>
      <c r="B438" s="341" t="s">
        <v>318</v>
      </c>
      <c r="C438" s="12" t="s">
        <v>851</v>
      </c>
      <c r="D438" s="12" t="s">
        <v>104</v>
      </c>
      <c r="E438" s="78" t="s">
        <v>778</v>
      </c>
      <c r="F438" s="32" t="s">
        <v>98</v>
      </c>
      <c r="G438" s="71">
        <v>36.299999999999997</v>
      </c>
      <c r="H438" s="71">
        <f t="shared" si="100"/>
        <v>19.350000000000001</v>
      </c>
      <c r="I438" s="88">
        <f t="shared" ref="I438:I443" si="103">ROUND((H438*$M$13)+H438,2)</f>
        <v>24.71</v>
      </c>
      <c r="J438" s="277">
        <f t="shared" si="102"/>
        <v>896.97299999999996</v>
      </c>
      <c r="K438" s="305"/>
      <c r="L438" s="88">
        <v>21.86</v>
      </c>
      <c r="M438" s="88">
        <f t="shared" si="99"/>
        <v>19.350000000000001</v>
      </c>
      <c r="N438" s="11"/>
      <c r="O438" s="11"/>
      <c r="P438" s="11"/>
      <c r="Q438" s="11"/>
      <c r="R438" s="279"/>
      <c r="AH438" s="217"/>
      <c r="AI438" s="217"/>
      <c r="AJ438" s="217"/>
      <c r="AK438" s="217"/>
      <c r="AL438" s="217"/>
      <c r="AM438" s="5"/>
      <c r="AN438" s="5"/>
      <c r="AO438" s="5"/>
      <c r="AP438" s="5"/>
      <c r="AQ438" s="5"/>
    </row>
    <row r="439" spans="1:43" ht="20.100000000000001" hidden="1" customHeight="1" outlineLevel="1">
      <c r="A439" s="271"/>
      <c r="B439" s="341" t="s">
        <v>770</v>
      </c>
      <c r="C439" s="12" t="s">
        <v>852</v>
      </c>
      <c r="D439" s="12" t="s">
        <v>104</v>
      </c>
      <c r="E439" s="78" t="s">
        <v>777</v>
      </c>
      <c r="F439" s="32" t="s">
        <v>98</v>
      </c>
      <c r="G439" s="71">
        <v>58</v>
      </c>
      <c r="H439" s="71">
        <f t="shared" si="100"/>
        <v>23.25</v>
      </c>
      <c r="I439" s="88">
        <f t="shared" si="103"/>
        <v>29.69</v>
      </c>
      <c r="J439" s="277">
        <f t="shared" si="102"/>
        <v>1722.02</v>
      </c>
      <c r="K439" s="305"/>
      <c r="L439" s="88">
        <v>26.27</v>
      </c>
      <c r="M439" s="88">
        <f t="shared" si="99"/>
        <v>23.25</v>
      </c>
      <c r="N439" s="11"/>
      <c r="O439" s="11"/>
      <c r="P439" s="11"/>
      <c r="Q439" s="11"/>
      <c r="R439" s="279"/>
      <c r="AH439" s="217"/>
      <c r="AI439" s="217"/>
      <c r="AJ439" s="217"/>
      <c r="AK439" s="217"/>
      <c r="AL439" s="217"/>
      <c r="AM439" s="5"/>
      <c r="AN439" s="5"/>
      <c r="AO439" s="5"/>
      <c r="AP439" s="5"/>
      <c r="AQ439" s="5"/>
    </row>
    <row r="440" spans="1:43" ht="20.100000000000001" hidden="1" customHeight="1" outlineLevel="1">
      <c r="A440" s="271"/>
      <c r="B440" s="341" t="s">
        <v>772</v>
      </c>
      <c r="C440" s="12" t="s">
        <v>853</v>
      </c>
      <c r="D440" s="12" t="s">
        <v>104</v>
      </c>
      <c r="E440" s="78" t="s">
        <v>776</v>
      </c>
      <c r="F440" s="32" t="s">
        <v>98</v>
      </c>
      <c r="G440" s="71">
        <v>0.6</v>
      </c>
      <c r="H440" s="71">
        <f t="shared" si="100"/>
        <v>35.409999999999997</v>
      </c>
      <c r="I440" s="88">
        <f t="shared" si="103"/>
        <v>45.22</v>
      </c>
      <c r="J440" s="277">
        <f t="shared" si="102"/>
        <v>27.131999999999998</v>
      </c>
      <c r="K440" s="305"/>
      <c r="L440" s="88">
        <v>40.01</v>
      </c>
      <c r="M440" s="88">
        <f t="shared" si="99"/>
        <v>35.409999999999997</v>
      </c>
      <c r="N440" s="11"/>
      <c r="O440" s="11"/>
      <c r="P440" s="11"/>
      <c r="Q440" s="11"/>
      <c r="R440" s="279"/>
      <c r="AH440" s="217"/>
      <c r="AI440" s="217"/>
      <c r="AJ440" s="217"/>
      <c r="AK440" s="217"/>
      <c r="AL440" s="217"/>
      <c r="AM440" s="5"/>
      <c r="AN440" s="5"/>
      <c r="AO440" s="5"/>
      <c r="AP440" s="5"/>
      <c r="AQ440" s="5"/>
    </row>
    <row r="441" spans="1:43" ht="20.100000000000001" hidden="1" customHeight="1" outlineLevel="1">
      <c r="A441" s="271"/>
      <c r="B441" s="341" t="s">
        <v>425</v>
      </c>
      <c r="C441" s="94" t="s">
        <v>884</v>
      </c>
      <c r="D441" s="32" t="s">
        <v>843</v>
      </c>
      <c r="E441" s="78" t="s">
        <v>779</v>
      </c>
      <c r="F441" s="32" t="s">
        <v>81</v>
      </c>
      <c r="G441" s="71">
        <v>21</v>
      </c>
      <c r="H441" s="71">
        <f t="shared" si="100"/>
        <v>5.26</v>
      </c>
      <c r="I441" s="88">
        <f t="shared" si="103"/>
        <v>6.72</v>
      </c>
      <c r="J441" s="277">
        <f t="shared" si="102"/>
        <v>141.12</v>
      </c>
      <c r="K441" s="305"/>
      <c r="L441" s="88">
        <v>5.94</v>
      </c>
      <c r="M441" s="88">
        <f t="shared" si="99"/>
        <v>5.26</v>
      </c>
      <c r="N441" s="11"/>
      <c r="O441" s="11"/>
      <c r="P441" s="11"/>
      <c r="Q441" s="11"/>
      <c r="R441" s="279"/>
      <c r="AH441" s="217"/>
      <c r="AI441" s="217"/>
      <c r="AJ441" s="217"/>
      <c r="AK441" s="217"/>
      <c r="AL441" s="217"/>
      <c r="AM441" s="5"/>
      <c r="AN441" s="5"/>
      <c r="AO441" s="5"/>
      <c r="AP441" s="5"/>
      <c r="AQ441" s="5"/>
    </row>
    <row r="442" spans="1:43" ht="20.100000000000001" hidden="1" customHeight="1" outlineLevel="1">
      <c r="A442" s="271"/>
      <c r="B442" s="341" t="s">
        <v>775</v>
      </c>
      <c r="C442" s="94" t="s">
        <v>884</v>
      </c>
      <c r="D442" s="32" t="s">
        <v>843</v>
      </c>
      <c r="E442" s="78" t="s">
        <v>780</v>
      </c>
      <c r="F442" s="32" t="s">
        <v>81</v>
      </c>
      <c r="G442" s="71">
        <v>33</v>
      </c>
      <c r="H442" s="71">
        <f t="shared" si="100"/>
        <v>6.27</v>
      </c>
      <c r="I442" s="88">
        <f t="shared" si="103"/>
        <v>8.01</v>
      </c>
      <c r="J442" s="277">
        <f t="shared" si="102"/>
        <v>264.33</v>
      </c>
      <c r="K442" s="305"/>
      <c r="L442" s="88">
        <v>7.08</v>
      </c>
      <c r="M442" s="88">
        <f t="shared" si="99"/>
        <v>6.27</v>
      </c>
      <c r="N442" s="11"/>
      <c r="O442" s="11"/>
      <c r="P442" s="11"/>
      <c r="Q442" s="11"/>
      <c r="R442" s="279"/>
      <c r="AH442" s="217"/>
      <c r="AI442" s="217"/>
      <c r="AJ442" s="217"/>
      <c r="AK442" s="217"/>
      <c r="AL442" s="217"/>
      <c r="AM442" s="5"/>
      <c r="AN442" s="5"/>
      <c r="AO442" s="5"/>
      <c r="AP442" s="5"/>
      <c r="AQ442" s="5"/>
    </row>
    <row r="443" spans="1:43" ht="20.100000000000001" hidden="1" customHeight="1" outlineLevel="1">
      <c r="A443" s="271"/>
      <c r="B443" s="341" t="s">
        <v>426</v>
      </c>
      <c r="C443" s="95" t="s">
        <v>885</v>
      </c>
      <c r="D443" s="32" t="s">
        <v>843</v>
      </c>
      <c r="E443" s="78" t="s">
        <v>781</v>
      </c>
      <c r="F443" s="32" t="s">
        <v>81</v>
      </c>
      <c r="G443" s="71">
        <v>40</v>
      </c>
      <c r="H443" s="71">
        <f t="shared" si="100"/>
        <v>2.82</v>
      </c>
      <c r="I443" s="88">
        <f t="shared" si="103"/>
        <v>3.6</v>
      </c>
      <c r="J443" s="277">
        <f t="shared" si="102"/>
        <v>144</v>
      </c>
      <c r="K443" s="305"/>
      <c r="L443" s="88">
        <v>3.19</v>
      </c>
      <c r="M443" s="88">
        <f t="shared" si="99"/>
        <v>2.82</v>
      </c>
      <c r="N443" s="11"/>
      <c r="O443" s="11"/>
      <c r="P443" s="11"/>
      <c r="Q443" s="11"/>
      <c r="R443" s="279"/>
      <c r="AH443" s="217"/>
      <c r="AI443" s="217"/>
      <c r="AJ443" s="217"/>
      <c r="AK443" s="217"/>
      <c r="AL443" s="217"/>
      <c r="AM443" s="5"/>
      <c r="AN443" s="5"/>
      <c r="AO443" s="5"/>
      <c r="AP443" s="5"/>
      <c r="AQ443" s="5"/>
    </row>
    <row r="444" spans="1:43" ht="20.100000000000001" hidden="1" customHeight="1" outlineLevel="1">
      <c r="A444" s="271"/>
      <c r="B444" s="329"/>
      <c r="C444" s="31"/>
      <c r="D444" s="31"/>
      <c r="E444" s="14" t="s">
        <v>38</v>
      </c>
      <c r="F444" s="20"/>
      <c r="G444" s="71">
        <v>0</v>
      </c>
      <c r="H444" s="71"/>
      <c r="I444" s="88"/>
      <c r="J444" s="277"/>
      <c r="K444" s="305"/>
      <c r="L444" s="88"/>
      <c r="M444" s="88">
        <f t="shared" si="99"/>
        <v>0</v>
      </c>
      <c r="N444" s="11"/>
      <c r="O444" s="11"/>
      <c r="P444" s="11"/>
      <c r="Q444" s="11"/>
      <c r="R444" s="279"/>
      <c r="AH444" s="217"/>
      <c r="AI444" s="217"/>
      <c r="AJ444" s="217"/>
      <c r="AK444" s="217"/>
      <c r="AL444" s="217"/>
      <c r="AM444" s="5"/>
      <c r="AN444" s="5"/>
      <c r="AO444" s="5"/>
      <c r="AP444" s="5"/>
      <c r="AQ444" s="5"/>
    </row>
    <row r="445" spans="1:43" ht="20.100000000000001" hidden="1" customHeight="1" outlineLevel="1">
      <c r="A445" s="271"/>
      <c r="B445" s="327" t="s">
        <v>427</v>
      </c>
      <c r="C445" s="32">
        <v>83540</v>
      </c>
      <c r="D445" s="32" t="s">
        <v>85</v>
      </c>
      <c r="E445" s="78" t="s">
        <v>926</v>
      </c>
      <c r="F445" s="32" t="s">
        <v>81</v>
      </c>
      <c r="G445" s="71">
        <v>49</v>
      </c>
      <c r="H445" s="71">
        <f t="shared" si="100"/>
        <v>9.6</v>
      </c>
      <c r="I445" s="88">
        <f t="shared" ref="I445:I454" si="104">ROUND((H445*$M$13)+H445,2)</f>
        <v>12.26</v>
      </c>
      <c r="J445" s="277">
        <f t="shared" si="102"/>
        <v>600.74</v>
      </c>
      <c r="K445" s="305"/>
      <c r="L445" s="88">
        <v>10.85</v>
      </c>
      <c r="M445" s="88">
        <f t="shared" si="99"/>
        <v>9.6</v>
      </c>
      <c r="N445" s="11"/>
      <c r="O445" s="11"/>
      <c r="P445" s="11"/>
      <c r="Q445" s="11"/>
      <c r="R445" s="279"/>
      <c r="AH445" s="217"/>
      <c r="AI445" s="217"/>
      <c r="AJ445" s="217"/>
      <c r="AK445" s="217"/>
      <c r="AL445" s="217"/>
      <c r="AM445" s="5"/>
      <c r="AN445" s="5"/>
      <c r="AO445" s="5"/>
      <c r="AP445" s="5"/>
      <c r="AQ445" s="5"/>
    </row>
    <row r="446" spans="1:43" ht="20.100000000000001" hidden="1" customHeight="1" outlineLevel="1">
      <c r="A446" s="271"/>
      <c r="B446" s="327" t="s">
        <v>428</v>
      </c>
      <c r="C446" s="32">
        <v>83566</v>
      </c>
      <c r="D446" s="32" t="s">
        <v>85</v>
      </c>
      <c r="E446" s="78" t="s">
        <v>927</v>
      </c>
      <c r="F446" s="32" t="s">
        <v>81</v>
      </c>
      <c r="G446" s="71">
        <v>11</v>
      </c>
      <c r="H446" s="71">
        <f t="shared" si="100"/>
        <v>15.54</v>
      </c>
      <c r="I446" s="88">
        <f t="shared" si="104"/>
        <v>19.84</v>
      </c>
      <c r="J446" s="277">
        <f t="shared" si="102"/>
        <v>218.24</v>
      </c>
      <c r="K446" s="305"/>
      <c r="L446" s="88">
        <v>17.559999999999999</v>
      </c>
      <c r="M446" s="88">
        <f t="shared" si="99"/>
        <v>15.54</v>
      </c>
      <c r="N446" s="11"/>
      <c r="O446" s="11"/>
      <c r="P446" s="11"/>
      <c r="Q446" s="11"/>
      <c r="R446" s="279"/>
      <c r="AH446" s="217"/>
      <c r="AI446" s="217"/>
      <c r="AJ446" s="217"/>
      <c r="AK446" s="217"/>
      <c r="AL446" s="217"/>
      <c r="AM446" s="5"/>
      <c r="AN446" s="5"/>
      <c r="AO446" s="5"/>
      <c r="AP446" s="5"/>
      <c r="AQ446" s="5"/>
    </row>
    <row r="447" spans="1:43" ht="20.100000000000001" hidden="1" customHeight="1" outlineLevel="1">
      <c r="A447" s="271"/>
      <c r="B447" s="327" t="s">
        <v>429</v>
      </c>
      <c r="C447" s="32">
        <v>72331</v>
      </c>
      <c r="D447" s="32" t="s">
        <v>85</v>
      </c>
      <c r="E447" s="33" t="s">
        <v>39</v>
      </c>
      <c r="F447" s="32" t="s">
        <v>81</v>
      </c>
      <c r="G447" s="71">
        <v>1</v>
      </c>
      <c r="H447" s="71">
        <f t="shared" si="100"/>
        <v>8.1300000000000008</v>
      </c>
      <c r="I447" s="88">
        <f t="shared" si="104"/>
        <v>10.38</v>
      </c>
      <c r="J447" s="277">
        <f t="shared" si="102"/>
        <v>10.38</v>
      </c>
      <c r="K447" s="305"/>
      <c r="L447" s="88">
        <v>9.19</v>
      </c>
      <c r="M447" s="88">
        <f t="shared" si="99"/>
        <v>8.1300000000000008</v>
      </c>
      <c r="N447" s="11"/>
      <c r="O447" s="11"/>
      <c r="P447" s="11"/>
      <c r="Q447" s="11"/>
      <c r="R447" s="279"/>
      <c r="AH447" s="217"/>
      <c r="AI447" s="217"/>
      <c r="AJ447" s="217"/>
      <c r="AK447" s="217"/>
      <c r="AL447" s="217"/>
      <c r="AM447" s="5"/>
      <c r="AN447" s="5"/>
      <c r="AO447" s="5"/>
      <c r="AP447" s="5"/>
      <c r="AQ447" s="5"/>
    </row>
    <row r="448" spans="1:43" ht="20.100000000000001" hidden="1" customHeight="1" outlineLevel="1">
      <c r="A448" s="271"/>
      <c r="B448" s="327" t="s">
        <v>430</v>
      </c>
      <c r="C448" s="32">
        <v>84227</v>
      </c>
      <c r="D448" s="32" t="s">
        <v>85</v>
      </c>
      <c r="E448" s="33" t="s">
        <v>925</v>
      </c>
      <c r="F448" s="26" t="s">
        <v>81</v>
      </c>
      <c r="G448" s="71">
        <v>39</v>
      </c>
      <c r="H448" s="71">
        <f t="shared" si="100"/>
        <v>27.36</v>
      </c>
      <c r="I448" s="88">
        <f t="shared" si="104"/>
        <v>34.94</v>
      </c>
      <c r="J448" s="277">
        <f t="shared" si="102"/>
        <v>1362.6599999999999</v>
      </c>
      <c r="K448" s="305"/>
      <c r="L448" s="88">
        <v>30.92</v>
      </c>
      <c r="M448" s="88">
        <f t="shared" si="99"/>
        <v>27.36</v>
      </c>
      <c r="N448" s="11"/>
      <c r="O448" s="11"/>
      <c r="P448" s="11"/>
      <c r="Q448" s="11"/>
      <c r="R448" s="279"/>
      <c r="AH448" s="217"/>
      <c r="AI448" s="217"/>
      <c r="AJ448" s="217"/>
      <c r="AK448" s="217"/>
      <c r="AL448" s="217"/>
      <c r="AM448" s="5"/>
      <c r="AN448" s="5"/>
      <c r="AO448" s="5"/>
      <c r="AP448" s="5"/>
      <c r="AQ448" s="5"/>
    </row>
    <row r="449" spans="1:61" ht="20.100000000000001" hidden="1" customHeight="1" outlineLevel="1">
      <c r="A449" s="271"/>
      <c r="B449" s="327" t="s">
        <v>431</v>
      </c>
      <c r="C449" s="32" t="s">
        <v>857</v>
      </c>
      <c r="D449" s="12" t="s">
        <v>104</v>
      </c>
      <c r="E449" s="33" t="s">
        <v>886</v>
      </c>
      <c r="F449" s="32" t="s">
        <v>81</v>
      </c>
      <c r="G449" s="71">
        <v>64</v>
      </c>
      <c r="H449" s="71">
        <f t="shared" si="100"/>
        <v>58.15</v>
      </c>
      <c r="I449" s="88">
        <f t="shared" si="104"/>
        <v>74.260000000000005</v>
      </c>
      <c r="J449" s="277">
        <f t="shared" si="102"/>
        <v>4752.6400000000003</v>
      </c>
      <c r="K449" s="305"/>
      <c r="L449" s="88">
        <v>65.709999999999994</v>
      </c>
      <c r="M449" s="88">
        <f t="shared" si="99"/>
        <v>58.15</v>
      </c>
      <c r="N449" s="11"/>
      <c r="O449" s="11"/>
      <c r="P449" s="11"/>
      <c r="Q449" s="11"/>
      <c r="R449" s="279"/>
      <c r="AH449" s="217"/>
      <c r="AI449" s="217"/>
      <c r="AJ449" s="217"/>
      <c r="AK449" s="217"/>
      <c r="AL449" s="217"/>
      <c r="AM449" s="5"/>
      <c r="AN449" s="5"/>
      <c r="AO449" s="5"/>
      <c r="AP449" s="5"/>
      <c r="AQ449" s="5"/>
    </row>
    <row r="450" spans="1:61" ht="20.100000000000001" hidden="1" customHeight="1" outlineLevel="1">
      <c r="A450" s="271"/>
      <c r="B450" s="327" t="s">
        <v>962</v>
      </c>
      <c r="C450" s="32" t="s">
        <v>856</v>
      </c>
      <c r="D450" s="12" t="s">
        <v>104</v>
      </c>
      <c r="E450" s="33" t="s">
        <v>887</v>
      </c>
      <c r="F450" s="32" t="s">
        <v>81</v>
      </c>
      <c r="G450" s="71">
        <v>11</v>
      </c>
      <c r="H450" s="71">
        <f t="shared" si="100"/>
        <v>53</v>
      </c>
      <c r="I450" s="88">
        <f t="shared" si="104"/>
        <v>67.680000000000007</v>
      </c>
      <c r="J450" s="277">
        <f t="shared" si="102"/>
        <v>744.48</v>
      </c>
      <c r="K450" s="305"/>
      <c r="L450" s="88">
        <v>59.89</v>
      </c>
      <c r="M450" s="88">
        <f t="shared" si="99"/>
        <v>53</v>
      </c>
      <c r="N450" s="11"/>
      <c r="O450" s="11"/>
      <c r="P450" s="11"/>
      <c r="Q450" s="11"/>
      <c r="R450" s="279"/>
      <c r="AH450" s="217"/>
      <c r="AI450" s="217"/>
      <c r="AJ450" s="217"/>
      <c r="AK450" s="217"/>
      <c r="AL450" s="217"/>
      <c r="AM450" s="5"/>
      <c r="AN450" s="5"/>
      <c r="AO450" s="5"/>
      <c r="AP450" s="5"/>
      <c r="AQ450" s="5"/>
    </row>
    <row r="451" spans="1:61" ht="20.100000000000001" hidden="1" customHeight="1" outlineLevel="1">
      <c r="A451" s="271"/>
      <c r="B451" s="327" t="s">
        <v>963</v>
      </c>
      <c r="C451" s="12" t="s">
        <v>202</v>
      </c>
      <c r="D451" s="12" t="s">
        <v>85</v>
      </c>
      <c r="E451" s="78" t="s">
        <v>782</v>
      </c>
      <c r="F451" s="32" t="s">
        <v>81</v>
      </c>
      <c r="G451" s="71">
        <v>26</v>
      </c>
      <c r="H451" s="71">
        <f t="shared" si="100"/>
        <v>58.15</v>
      </c>
      <c r="I451" s="88">
        <f t="shared" si="104"/>
        <v>74.260000000000005</v>
      </c>
      <c r="J451" s="277">
        <f t="shared" si="102"/>
        <v>1930.7600000000002</v>
      </c>
      <c r="K451" s="305"/>
      <c r="L451" s="88">
        <v>65.709999999999994</v>
      </c>
      <c r="M451" s="88">
        <f t="shared" si="99"/>
        <v>58.15</v>
      </c>
      <c r="N451" s="11"/>
      <c r="O451" s="11"/>
      <c r="P451" s="11"/>
      <c r="Q451" s="11"/>
      <c r="R451" s="279"/>
      <c r="AH451" s="217"/>
      <c r="AI451" s="217"/>
      <c r="AJ451" s="217"/>
      <c r="AK451" s="217"/>
      <c r="AL451" s="217"/>
      <c r="AM451" s="5"/>
      <c r="AN451" s="5"/>
      <c r="AO451" s="5"/>
      <c r="AP451" s="5"/>
      <c r="AQ451" s="5"/>
    </row>
    <row r="452" spans="1:61" ht="20.100000000000001" hidden="1" customHeight="1" outlineLevel="1">
      <c r="A452" s="271"/>
      <c r="B452" s="327" t="s">
        <v>964</v>
      </c>
      <c r="C452" s="12" t="s">
        <v>855</v>
      </c>
      <c r="D452" s="12" t="s">
        <v>104</v>
      </c>
      <c r="E452" s="78" t="s">
        <v>479</v>
      </c>
      <c r="F452" s="32" t="s">
        <v>81</v>
      </c>
      <c r="G452" s="71">
        <v>9</v>
      </c>
      <c r="H452" s="71">
        <f t="shared" si="100"/>
        <v>231.75</v>
      </c>
      <c r="I452" s="88">
        <f t="shared" si="104"/>
        <v>295.94</v>
      </c>
      <c r="J452" s="277">
        <f t="shared" si="102"/>
        <v>2663.46</v>
      </c>
      <c r="K452" s="305"/>
      <c r="L452" s="88">
        <v>261.86</v>
      </c>
      <c r="M452" s="88">
        <f t="shared" si="99"/>
        <v>231.75</v>
      </c>
      <c r="N452" s="11"/>
      <c r="O452" s="11"/>
      <c r="P452" s="11"/>
      <c r="Q452" s="11"/>
      <c r="R452" s="279"/>
      <c r="AH452" s="217"/>
      <c r="AI452" s="217"/>
      <c r="AJ452" s="217"/>
      <c r="AK452" s="217"/>
      <c r="AL452" s="217"/>
      <c r="AM452" s="5"/>
      <c r="AN452" s="5"/>
      <c r="AO452" s="5"/>
      <c r="AP452" s="5"/>
      <c r="AQ452" s="5"/>
    </row>
    <row r="453" spans="1:61" ht="20.100000000000001" hidden="1" customHeight="1" outlineLevel="1">
      <c r="A453" s="271"/>
      <c r="B453" s="327" t="s">
        <v>965</v>
      </c>
      <c r="C453" s="12" t="s">
        <v>379</v>
      </c>
      <c r="D453" s="12" t="s">
        <v>104</v>
      </c>
      <c r="E453" s="78" t="s">
        <v>40</v>
      </c>
      <c r="F453" s="32" t="s">
        <v>81</v>
      </c>
      <c r="G453" s="71">
        <v>5</v>
      </c>
      <c r="H453" s="71">
        <f t="shared" si="100"/>
        <v>84.94</v>
      </c>
      <c r="I453" s="88">
        <f t="shared" si="104"/>
        <v>108.47</v>
      </c>
      <c r="J453" s="277">
        <f t="shared" si="102"/>
        <v>542.35</v>
      </c>
      <c r="K453" s="305"/>
      <c r="L453" s="88">
        <v>95.98</v>
      </c>
      <c r="M453" s="88">
        <f t="shared" si="99"/>
        <v>84.94</v>
      </c>
      <c r="N453" s="11"/>
      <c r="O453" s="11"/>
      <c r="P453" s="11"/>
      <c r="Q453" s="11"/>
      <c r="R453" s="279"/>
      <c r="AH453" s="217"/>
      <c r="AI453" s="217"/>
      <c r="AJ453" s="217"/>
      <c r="AK453" s="217"/>
      <c r="AL453" s="217"/>
      <c r="AM453" s="5"/>
      <c r="AN453" s="5"/>
      <c r="AO453" s="5"/>
      <c r="AP453" s="5"/>
      <c r="AQ453" s="5"/>
    </row>
    <row r="454" spans="1:61" ht="20.100000000000001" hidden="1" customHeight="1" outlineLevel="1">
      <c r="A454" s="271"/>
      <c r="B454" s="327" t="s">
        <v>966</v>
      </c>
      <c r="C454" s="12" t="s">
        <v>203</v>
      </c>
      <c r="D454" s="12" t="s">
        <v>85</v>
      </c>
      <c r="E454" s="78" t="s">
        <v>478</v>
      </c>
      <c r="F454" s="32" t="s">
        <v>81</v>
      </c>
      <c r="G454" s="71">
        <v>8</v>
      </c>
      <c r="H454" s="71">
        <f t="shared" si="100"/>
        <v>35.31</v>
      </c>
      <c r="I454" s="88">
        <f t="shared" si="104"/>
        <v>45.09</v>
      </c>
      <c r="J454" s="277">
        <f t="shared" si="102"/>
        <v>360.72</v>
      </c>
      <c r="K454" s="305"/>
      <c r="L454" s="88">
        <v>39.9</v>
      </c>
      <c r="M454" s="88">
        <f t="shared" si="99"/>
        <v>35.31</v>
      </c>
      <c r="N454" s="11"/>
      <c r="O454" s="11"/>
      <c r="P454" s="11"/>
      <c r="Q454" s="11"/>
      <c r="R454" s="279"/>
      <c r="AH454" s="217"/>
      <c r="AI454" s="217"/>
      <c r="AJ454" s="217"/>
      <c r="AK454" s="217"/>
      <c r="AL454" s="217"/>
      <c r="AM454" s="5"/>
      <c r="AN454" s="5"/>
      <c r="AO454" s="5"/>
      <c r="AP454" s="5"/>
      <c r="AQ454" s="5"/>
    </row>
    <row r="455" spans="1:61" ht="20.100000000000001" hidden="1" customHeight="1" outlineLevel="1">
      <c r="A455" s="271"/>
      <c r="B455" s="324"/>
      <c r="C455" s="84"/>
      <c r="D455" s="84"/>
      <c r="E455" s="84"/>
      <c r="F455" s="84"/>
      <c r="G455" s="84"/>
      <c r="H455" s="85" t="s">
        <v>223</v>
      </c>
      <c r="I455" s="99" t="e">
        <f>+J455/$J$10</f>
        <v>#DIV/0!</v>
      </c>
      <c r="J455" s="325">
        <f>SUM(J396:J454)</f>
        <v>84053.757000000027</v>
      </c>
      <c r="K455" s="305"/>
      <c r="L455" s="88"/>
      <c r="M455" s="88">
        <f t="shared" si="99"/>
        <v>0</v>
      </c>
      <c r="N455" s="11"/>
      <c r="O455" s="11"/>
      <c r="P455" s="11"/>
      <c r="Q455" s="11"/>
      <c r="R455" s="279"/>
      <c r="AH455" s="217"/>
      <c r="AI455" s="217"/>
      <c r="AJ455" s="217"/>
      <c r="AK455" s="217"/>
      <c r="AL455" s="217"/>
      <c r="AM455" s="5"/>
      <c r="AN455" s="5"/>
      <c r="AO455" s="5"/>
      <c r="AP455" s="5"/>
      <c r="AQ455" s="5"/>
    </row>
    <row r="456" spans="1:61" ht="20.100000000000001" hidden="1" customHeight="1">
      <c r="A456" s="271"/>
      <c r="B456" s="271"/>
      <c r="C456" s="230"/>
      <c r="D456" s="230"/>
      <c r="E456" s="24"/>
      <c r="F456" s="230"/>
      <c r="G456" s="48"/>
      <c r="H456" s="47"/>
      <c r="I456" s="5"/>
      <c r="J456" s="326"/>
      <c r="K456" s="305"/>
      <c r="L456" s="88"/>
      <c r="M456" s="88">
        <f t="shared" si="99"/>
        <v>0</v>
      </c>
      <c r="N456" s="11"/>
      <c r="O456" s="11"/>
      <c r="P456" s="11"/>
      <c r="Q456" s="11"/>
      <c r="R456" s="279"/>
      <c r="AH456" s="217"/>
      <c r="AI456" s="217"/>
      <c r="AJ456" s="217"/>
      <c r="AK456" s="217"/>
      <c r="AL456" s="217"/>
      <c r="AM456" s="5"/>
      <c r="AN456" s="5"/>
      <c r="AO456" s="5"/>
      <c r="AP456" s="5"/>
      <c r="AQ456" s="5"/>
    </row>
    <row r="457" spans="1:61" ht="20.100000000000001" hidden="1" customHeight="1">
      <c r="A457" s="271"/>
      <c r="B457" s="338">
        <v>19</v>
      </c>
      <c r="C457" s="40"/>
      <c r="D457" s="40"/>
      <c r="E457" s="38" t="s">
        <v>319</v>
      </c>
      <c r="F457" s="39"/>
      <c r="G457" s="60"/>
      <c r="H457" s="60"/>
      <c r="I457" s="37"/>
      <c r="J457" s="322">
        <f>J462</f>
        <v>502.79999999999995</v>
      </c>
      <c r="K457" s="306"/>
      <c r="L457" s="184"/>
      <c r="M457" s="184">
        <f t="shared" si="99"/>
        <v>0</v>
      </c>
      <c r="N457" s="36"/>
      <c r="O457" s="36"/>
      <c r="P457" s="36"/>
      <c r="Q457" s="36"/>
      <c r="R457" s="280"/>
      <c r="S457" s="218"/>
      <c r="T457" s="218"/>
      <c r="U457" s="218"/>
      <c r="V457" s="218"/>
      <c r="W457" s="218"/>
      <c r="X457" s="218"/>
      <c r="Y457" s="218"/>
      <c r="Z457" s="218"/>
      <c r="AA457" s="218"/>
      <c r="AB457" s="218"/>
      <c r="AC457" s="218"/>
      <c r="AD457" s="218"/>
      <c r="AE457" s="218"/>
      <c r="AF457" s="218"/>
      <c r="AG457" s="218"/>
      <c r="AH457" s="223"/>
      <c r="AI457" s="223"/>
      <c r="AJ457" s="223"/>
      <c r="AK457" s="223"/>
      <c r="AL457" s="223"/>
      <c r="AM457" s="218"/>
      <c r="AN457" s="218"/>
      <c r="AO457" s="218"/>
      <c r="AP457" s="218"/>
      <c r="AQ457" s="218"/>
      <c r="AR457" s="195"/>
      <c r="AS457" s="195"/>
      <c r="AT457" s="195"/>
      <c r="AU457" s="195"/>
      <c r="AV457" s="195"/>
      <c r="AW457" s="195"/>
      <c r="AX457" s="195"/>
      <c r="AY457" s="195"/>
      <c r="AZ457" s="195"/>
      <c r="BA457" s="195"/>
      <c r="BB457" s="195"/>
      <c r="BC457" s="195"/>
      <c r="BD457" s="195"/>
      <c r="BE457" s="195"/>
      <c r="BF457" s="195"/>
      <c r="BG457" s="195"/>
      <c r="BH457" s="195"/>
      <c r="BI457" s="195"/>
    </row>
    <row r="458" spans="1:61" ht="20.100000000000001" hidden="1" customHeight="1" outlineLevel="1">
      <c r="A458" s="271"/>
      <c r="B458" s="335" t="s">
        <v>862</v>
      </c>
      <c r="C458" s="79">
        <v>89446</v>
      </c>
      <c r="D458" s="26" t="s">
        <v>85</v>
      </c>
      <c r="E458" s="25" t="s">
        <v>682</v>
      </c>
      <c r="F458" s="26" t="s">
        <v>98</v>
      </c>
      <c r="G458" s="71">
        <v>95</v>
      </c>
      <c r="H458" s="71">
        <f t="shared" ref="H458:H461" si="105">+M458</f>
        <v>2.35</v>
      </c>
      <c r="I458" s="88">
        <f>ROUND((H458*$M$13)+H458,2)</f>
        <v>3</v>
      </c>
      <c r="J458" s="277">
        <f t="shared" ref="J458:J461" si="106">+I458*G458</f>
        <v>285</v>
      </c>
      <c r="K458" s="305"/>
      <c r="L458" s="88">
        <v>2.65</v>
      </c>
      <c r="M458" s="88">
        <f t="shared" si="99"/>
        <v>2.35</v>
      </c>
      <c r="N458" s="11"/>
      <c r="O458" s="11"/>
      <c r="P458" s="11"/>
      <c r="Q458" s="11"/>
      <c r="R458" s="279"/>
      <c r="AH458" s="217"/>
      <c r="AI458" s="217"/>
      <c r="AJ458" s="217"/>
      <c r="AK458" s="217"/>
      <c r="AL458" s="217"/>
      <c r="AM458" s="5"/>
      <c r="AN458" s="5"/>
      <c r="AO458" s="5"/>
      <c r="AP458" s="5"/>
      <c r="AQ458" s="5"/>
    </row>
    <row r="459" spans="1:61" s="80" customFormat="1" ht="20.100000000000001" hidden="1" customHeight="1" outlineLevel="1">
      <c r="A459" s="271"/>
      <c r="B459" s="335" t="s">
        <v>455</v>
      </c>
      <c r="C459" s="79">
        <v>89485</v>
      </c>
      <c r="D459" s="79" t="s">
        <v>85</v>
      </c>
      <c r="E459" s="20" t="s">
        <v>905</v>
      </c>
      <c r="F459" s="79" t="s">
        <v>81</v>
      </c>
      <c r="G459" s="71">
        <v>18</v>
      </c>
      <c r="H459" s="71">
        <f t="shared" si="105"/>
        <v>2.89</v>
      </c>
      <c r="I459" s="88">
        <f>ROUND((H459*$M$13)+H459,2)</f>
        <v>3.69</v>
      </c>
      <c r="J459" s="277">
        <f t="shared" si="106"/>
        <v>66.42</v>
      </c>
      <c r="K459" s="305"/>
      <c r="L459" s="88">
        <v>3.27</v>
      </c>
      <c r="M459" s="88">
        <f t="shared" si="99"/>
        <v>2.89</v>
      </c>
      <c r="N459" s="27"/>
      <c r="O459" s="27"/>
      <c r="P459" s="27"/>
      <c r="Q459" s="27"/>
      <c r="R459" s="283"/>
      <c r="S459" s="220"/>
      <c r="T459" s="220"/>
      <c r="U459" s="220"/>
      <c r="V459" s="220"/>
      <c r="W459" s="220"/>
      <c r="X459" s="220"/>
      <c r="Y459" s="220"/>
      <c r="Z459" s="220"/>
      <c r="AA459" s="220"/>
      <c r="AB459" s="220"/>
      <c r="AC459" s="220"/>
      <c r="AD459" s="220"/>
      <c r="AE459" s="220"/>
      <c r="AF459" s="220"/>
      <c r="AG459" s="220"/>
      <c r="AH459" s="245"/>
      <c r="AI459" s="245"/>
      <c r="AJ459" s="245"/>
      <c r="AK459" s="245"/>
      <c r="AL459" s="245"/>
      <c r="AM459" s="220"/>
      <c r="AN459" s="220"/>
      <c r="AO459" s="220"/>
      <c r="AP459" s="220"/>
      <c r="AQ459" s="220"/>
    </row>
    <row r="460" spans="1:61" s="80" customFormat="1" ht="20.100000000000001" hidden="1" customHeight="1" outlineLevel="1">
      <c r="A460" s="271"/>
      <c r="B460" s="335" t="s">
        <v>863</v>
      </c>
      <c r="C460" s="79">
        <v>89866</v>
      </c>
      <c r="D460" s="79" t="s">
        <v>85</v>
      </c>
      <c r="E460" s="20" t="s">
        <v>906</v>
      </c>
      <c r="F460" s="79" t="s">
        <v>81</v>
      </c>
      <c r="G460" s="71">
        <v>22</v>
      </c>
      <c r="H460" s="71">
        <f t="shared" si="105"/>
        <v>2.81</v>
      </c>
      <c r="I460" s="88">
        <f>ROUND((H460*$M$13)+H460,2)</f>
        <v>3.59</v>
      </c>
      <c r="J460" s="277">
        <f t="shared" si="106"/>
        <v>78.97999999999999</v>
      </c>
      <c r="K460" s="305"/>
      <c r="L460" s="88">
        <v>3.17</v>
      </c>
      <c r="M460" s="88">
        <f t="shared" si="99"/>
        <v>2.81</v>
      </c>
      <c r="N460" s="27"/>
      <c r="O460" s="27"/>
      <c r="P460" s="27"/>
      <c r="Q460" s="27"/>
      <c r="R460" s="283"/>
      <c r="S460" s="220"/>
      <c r="T460" s="220"/>
      <c r="U460" s="220"/>
      <c r="V460" s="220"/>
      <c r="W460" s="220"/>
      <c r="X460" s="220"/>
      <c r="Y460" s="220"/>
      <c r="Z460" s="220"/>
      <c r="AA460" s="220"/>
      <c r="AB460" s="220"/>
      <c r="AC460" s="220"/>
      <c r="AD460" s="220"/>
      <c r="AE460" s="220"/>
      <c r="AF460" s="220"/>
      <c r="AG460" s="220"/>
      <c r="AH460" s="245"/>
      <c r="AI460" s="245"/>
      <c r="AJ460" s="245"/>
      <c r="AK460" s="245"/>
      <c r="AL460" s="245"/>
      <c r="AM460" s="220"/>
      <c r="AN460" s="220"/>
      <c r="AO460" s="220"/>
      <c r="AP460" s="220"/>
      <c r="AQ460" s="220"/>
    </row>
    <row r="461" spans="1:61" s="80" customFormat="1" ht="20.100000000000001" hidden="1" customHeight="1" outlineLevel="1">
      <c r="A461" s="271"/>
      <c r="B461" s="335" t="s">
        <v>864</v>
      </c>
      <c r="C461" s="79">
        <v>72285</v>
      </c>
      <c r="D461" s="79" t="s">
        <v>85</v>
      </c>
      <c r="E461" s="20" t="s">
        <v>907</v>
      </c>
      <c r="F461" s="79" t="s">
        <v>81</v>
      </c>
      <c r="G461" s="71">
        <v>5</v>
      </c>
      <c r="H461" s="71">
        <f t="shared" si="105"/>
        <v>11.34</v>
      </c>
      <c r="I461" s="88">
        <f>ROUND((H461*$M$13)+H461,2)</f>
        <v>14.48</v>
      </c>
      <c r="J461" s="277">
        <f t="shared" si="106"/>
        <v>72.400000000000006</v>
      </c>
      <c r="K461" s="305"/>
      <c r="L461" s="88">
        <v>12.81</v>
      </c>
      <c r="M461" s="88">
        <f t="shared" si="99"/>
        <v>11.34</v>
      </c>
      <c r="N461" s="27"/>
      <c r="O461" s="27"/>
      <c r="P461" s="27"/>
      <c r="Q461" s="27"/>
      <c r="R461" s="283"/>
      <c r="S461" s="220"/>
      <c r="T461" s="220"/>
      <c r="U461" s="220"/>
      <c r="V461" s="220"/>
      <c r="W461" s="220"/>
      <c r="X461" s="220"/>
      <c r="Y461" s="220"/>
      <c r="Z461" s="220"/>
      <c r="AA461" s="220"/>
      <c r="AB461" s="220"/>
      <c r="AC461" s="220"/>
      <c r="AD461" s="220"/>
      <c r="AE461" s="220"/>
      <c r="AF461" s="220"/>
      <c r="AG461" s="220"/>
      <c r="AH461" s="245"/>
      <c r="AI461" s="245"/>
      <c r="AJ461" s="245"/>
      <c r="AK461" s="245"/>
      <c r="AL461" s="245"/>
      <c r="AM461" s="220"/>
      <c r="AN461" s="220"/>
      <c r="AO461" s="220"/>
      <c r="AP461" s="220"/>
      <c r="AQ461" s="220"/>
    </row>
    <row r="462" spans="1:61" s="80" customFormat="1" ht="20.100000000000001" hidden="1" customHeight="1" outlineLevel="1">
      <c r="A462" s="271"/>
      <c r="B462" s="324"/>
      <c r="C462" s="84"/>
      <c r="D462" s="84"/>
      <c r="E462" s="84"/>
      <c r="F462" s="84"/>
      <c r="G462" s="84"/>
      <c r="H462" s="85" t="s">
        <v>223</v>
      </c>
      <c r="I462" s="99" t="e">
        <f>+J462/$J$10</f>
        <v>#DIV/0!</v>
      </c>
      <c r="J462" s="325">
        <f>SUM(J458:J461)</f>
        <v>502.79999999999995</v>
      </c>
      <c r="K462" s="305"/>
      <c r="L462" s="88"/>
      <c r="M462" s="88">
        <f t="shared" si="99"/>
        <v>0</v>
      </c>
      <c r="N462" s="27"/>
      <c r="O462" s="27"/>
      <c r="P462" s="27"/>
      <c r="Q462" s="27"/>
      <c r="R462" s="283"/>
      <c r="S462" s="220"/>
      <c r="T462" s="220"/>
      <c r="U462" s="220"/>
      <c r="V462" s="220"/>
      <c r="W462" s="220"/>
      <c r="X462" s="220"/>
      <c r="Y462" s="220"/>
      <c r="Z462" s="220"/>
      <c r="AA462" s="220"/>
      <c r="AB462" s="220"/>
      <c r="AC462" s="220"/>
      <c r="AD462" s="220"/>
      <c r="AE462" s="220"/>
      <c r="AF462" s="220"/>
      <c r="AG462" s="220"/>
      <c r="AH462" s="245"/>
      <c r="AI462" s="245"/>
      <c r="AJ462" s="245"/>
      <c r="AK462" s="245"/>
      <c r="AL462" s="245"/>
      <c r="AM462" s="220"/>
      <c r="AN462" s="220"/>
      <c r="AO462" s="220"/>
      <c r="AP462" s="220"/>
      <c r="AQ462" s="220"/>
    </row>
    <row r="463" spans="1:61" s="80" customFormat="1" ht="20.100000000000001" hidden="1" customHeight="1">
      <c r="A463" s="271"/>
      <c r="B463" s="271"/>
      <c r="C463" s="230"/>
      <c r="D463" s="230"/>
      <c r="E463" s="24"/>
      <c r="F463" s="230"/>
      <c r="G463" s="48"/>
      <c r="H463" s="47"/>
      <c r="I463" s="5"/>
      <c r="J463" s="326"/>
      <c r="K463" s="305"/>
      <c r="L463" s="88"/>
      <c r="M463" s="88">
        <f t="shared" si="99"/>
        <v>0</v>
      </c>
      <c r="N463" s="27"/>
      <c r="O463" s="27"/>
      <c r="P463" s="27"/>
      <c r="Q463" s="27"/>
      <c r="R463" s="283"/>
      <c r="S463" s="220"/>
      <c r="T463" s="220"/>
      <c r="U463" s="220"/>
      <c r="V463" s="220"/>
      <c r="W463" s="220"/>
      <c r="X463" s="220"/>
      <c r="Y463" s="220"/>
      <c r="Z463" s="220"/>
      <c r="AA463" s="220"/>
      <c r="AB463" s="220"/>
      <c r="AC463" s="220"/>
      <c r="AD463" s="220"/>
      <c r="AE463" s="220"/>
      <c r="AF463" s="220"/>
      <c r="AG463" s="220"/>
      <c r="AH463" s="245"/>
      <c r="AI463" s="245"/>
      <c r="AJ463" s="245"/>
      <c r="AK463" s="245"/>
      <c r="AL463" s="245"/>
      <c r="AM463" s="220"/>
      <c r="AN463" s="220"/>
      <c r="AO463" s="220"/>
      <c r="AP463" s="220"/>
      <c r="AQ463" s="220"/>
    </row>
    <row r="464" spans="1:61" s="80" customFormat="1" ht="20.100000000000001" hidden="1" customHeight="1">
      <c r="A464" s="271"/>
      <c r="B464" s="338">
        <v>20</v>
      </c>
      <c r="C464" s="40"/>
      <c r="D464" s="40"/>
      <c r="E464" s="38" t="s">
        <v>11</v>
      </c>
      <c r="F464" s="39"/>
      <c r="G464" s="60"/>
      <c r="H464" s="60"/>
      <c r="I464" s="37"/>
      <c r="J464" s="322">
        <f>J494</f>
        <v>19454.874999999996</v>
      </c>
      <c r="K464" s="306"/>
      <c r="L464" s="184"/>
      <c r="M464" s="184">
        <f t="shared" si="99"/>
        <v>0</v>
      </c>
      <c r="N464" s="36"/>
      <c r="O464" s="36"/>
      <c r="P464" s="36"/>
      <c r="Q464" s="36"/>
      <c r="R464" s="280"/>
      <c r="S464" s="218"/>
      <c r="T464" s="218"/>
      <c r="U464" s="218"/>
      <c r="V464" s="218"/>
      <c r="W464" s="218"/>
      <c r="X464" s="218"/>
      <c r="Y464" s="218"/>
      <c r="Z464" s="218"/>
      <c r="AA464" s="218"/>
      <c r="AB464" s="218"/>
      <c r="AC464" s="218"/>
      <c r="AD464" s="218"/>
      <c r="AE464" s="218"/>
      <c r="AF464" s="218"/>
      <c r="AG464" s="218"/>
      <c r="AH464" s="223"/>
      <c r="AI464" s="223"/>
      <c r="AJ464" s="223"/>
      <c r="AK464" s="223"/>
      <c r="AL464" s="223"/>
      <c r="AM464" s="218"/>
      <c r="AN464" s="218"/>
      <c r="AO464" s="218"/>
      <c r="AP464" s="218"/>
      <c r="AQ464" s="218"/>
    </row>
    <row r="465" spans="1:43" s="80" customFormat="1" ht="20.100000000000001" hidden="1" customHeight="1" outlineLevel="1">
      <c r="A465" s="271"/>
      <c r="B465" s="318"/>
      <c r="C465" s="9"/>
      <c r="D465" s="9"/>
      <c r="E465" s="14" t="s">
        <v>42</v>
      </c>
      <c r="F465" s="20"/>
      <c r="G465" s="59"/>
      <c r="H465" s="71"/>
      <c r="I465" s="88"/>
      <c r="J465" s="277"/>
      <c r="K465" s="305"/>
      <c r="L465" s="88"/>
      <c r="M465" s="88">
        <f t="shared" si="99"/>
        <v>0</v>
      </c>
      <c r="N465" s="27"/>
      <c r="O465" s="27"/>
      <c r="P465" s="27"/>
      <c r="Q465" s="27"/>
      <c r="R465" s="283"/>
      <c r="S465" s="220"/>
      <c r="T465" s="220"/>
      <c r="U465" s="220"/>
      <c r="V465" s="220"/>
      <c r="W465" s="220"/>
      <c r="X465" s="220"/>
      <c r="Y465" s="220"/>
      <c r="Z465" s="220"/>
      <c r="AA465" s="220"/>
      <c r="AB465" s="220"/>
      <c r="AC465" s="220"/>
      <c r="AD465" s="220"/>
      <c r="AE465" s="220"/>
      <c r="AF465" s="220"/>
      <c r="AG465" s="220"/>
      <c r="AH465" s="245"/>
      <c r="AI465" s="245"/>
      <c r="AJ465" s="245"/>
      <c r="AK465" s="245"/>
      <c r="AL465" s="245"/>
      <c r="AM465" s="220"/>
      <c r="AN465" s="220"/>
      <c r="AO465" s="220"/>
      <c r="AP465" s="220"/>
      <c r="AQ465" s="220"/>
    </row>
    <row r="466" spans="1:43" s="80" customFormat="1" ht="20.100000000000001" hidden="1" customHeight="1" outlineLevel="1">
      <c r="A466" s="271"/>
      <c r="B466" s="323" t="s">
        <v>23</v>
      </c>
      <c r="C466" s="12" t="s">
        <v>860</v>
      </c>
      <c r="D466" s="12" t="s">
        <v>104</v>
      </c>
      <c r="E466" s="13" t="s">
        <v>12</v>
      </c>
      <c r="F466" s="79" t="s">
        <v>13</v>
      </c>
      <c r="G466" s="71">
        <v>2</v>
      </c>
      <c r="H466" s="71">
        <f t="shared" ref="H466:H476" si="107">+M466</f>
        <v>471.1</v>
      </c>
      <c r="I466" s="88">
        <f t="shared" ref="I466:I476" si="108">ROUND((H466*$M$13)+H466,2)</f>
        <v>601.59</v>
      </c>
      <c r="J466" s="277">
        <f t="shared" ref="J466:J476" si="109">+I466*G466</f>
        <v>1203.18</v>
      </c>
      <c r="K466" s="305"/>
      <c r="L466" s="88">
        <v>532.32000000000005</v>
      </c>
      <c r="M466" s="88">
        <f t="shared" si="99"/>
        <v>471.1</v>
      </c>
      <c r="N466" s="27"/>
      <c r="O466" s="27"/>
      <c r="P466" s="27"/>
      <c r="Q466" s="27"/>
      <c r="R466" s="283"/>
      <c r="S466" s="220"/>
      <c r="T466" s="220"/>
      <c r="U466" s="220"/>
      <c r="V466" s="220"/>
      <c r="W466" s="220"/>
      <c r="X466" s="220"/>
      <c r="Y466" s="220"/>
      <c r="Z466" s="220"/>
      <c r="AA466" s="220"/>
      <c r="AB466" s="220"/>
      <c r="AC466" s="220"/>
      <c r="AD466" s="220"/>
      <c r="AE466" s="220"/>
      <c r="AF466" s="220"/>
      <c r="AG466" s="220"/>
      <c r="AH466" s="245"/>
      <c r="AI466" s="245"/>
      <c r="AJ466" s="245"/>
      <c r="AK466" s="245"/>
      <c r="AL466" s="245"/>
      <c r="AM466" s="220"/>
      <c r="AN466" s="220"/>
      <c r="AO466" s="220"/>
      <c r="AP466" s="220"/>
      <c r="AQ466" s="220"/>
    </row>
    <row r="467" spans="1:43" s="80" customFormat="1" ht="20.100000000000001" hidden="1" customHeight="1" outlineLevel="1">
      <c r="A467" s="271"/>
      <c r="B467" s="323" t="s">
        <v>157</v>
      </c>
      <c r="C467" s="12" t="s">
        <v>888</v>
      </c>
      <c r="D467" s="12" t="s">
        <v>843</v>
      </c>
      <c r="E467" s="13" t="s">
        <v>826</v>
      </c>
      <c r="F467" s="79" t="s">
        <v>13</v>
      </c>
      <c r="G467" s="71">
        <v>1</v>
      </c>
      <c r="H467" s="71">
        <f t="shared" si="107"/>
        <v>1759.65</v>
      </c>
      <c r="I467" s="88">
        <f t="shared" si="108"/>
        <v>2247.0700000000002</v>
      </c>
      <c r="J467" s="277">
        <f t="shared" si="109"/>
        <v>2247.0700000000002</v>
      </c>
      <c r="K467" s="305"/>
      <c r="L467" s="88">
        <v>1988.3</v>
      </c>
      <c r="M467" s="88">
        <f t="shared" si="99"/>
        <v>1759.65</v>
      </c>
      <c r="N467" s="27"/>
      <c r="O467" s="27"/>
      <c r="P467" s="27"/>
      <c r="Q467" s="27"/>
      <c r="R467" s="283"/>
      <c r="S467" s="220"/>
      <c r="T467" s="220"/>
      <c r="U467" s="220"/>
      <c r="V467" s="220"/>
      <c r="W467" s="220"/>
      <c r="X467" s="220"/>
      <c r="Y467" s="220"/>
      <c r="Z467" s="220"/>
      <c r="AA467" s="220"/>
      <c r="AB467" s="220"/>
      <c r="AC467" s="220"/>
      <c r="AD467" s="220"/>
      <c r="AE467" s="220"/>
      <c r="AF467" s="220"/>
      <c r="AG467" s="220"/>
      <c r="AH467" s="245"/>
      <c r="AI467" s="245"/>
      <c r="AJ467" s="245"/>
      <c r="AK467" s="245"/>
      <c r="AL467" s="245"/>
      <c r="AM467" s="220"/>
      <c r="AN467" s="220"/>
      <c r="AO467" s="220"/>
      <c r="AP467" s="220"/>
      <c r="AQ467" s="220"/>
    </row>
    <row r="468" spans="1:43" s="80" customFormat="1" ht="20.100000000000001" hidden="1" customHeight="1" outlineLevel="1">
      <c r="A468" s="271"/>
      <c r="B468" s="323" t="s">
        <v>158</v>
      </c>
      <c r="C468" s="12" t="s">
        <v>889</v>
      </c>
      <c r="D468" s="12" t="s">
        <v>843</v>
      </c>
      <c r="E468" s="13" t="s">
        <v>936</v>
      </c>
      <c r="F468" s="79" t="s">
        <v>13</v>
      </c>
      <c r="G468" s="71">
        <v>2</v>
      </c>
      <c r="H468" s="71">
        <f t="shared" si="107"/>
        <v>47.99</v>
      </c>
      <c r="I468" s="88">
        <f t="shared" si="108"/>
        <v>61.28</v>
      </c>
      <c r="J468" s="277">
        <f t="shared" si="109"/>
        <v>122.56</v>
      </c>
      <c r="K468" s="305"/>
      <c r="L468" s="88">
        <v>54.23</v>
      </c>
      <c r="M468" s="88">
        <f t="shared" si="99"/>
        <v>47.99</v>
      </c>
      <c r="N468" s="27"/>
      <c r="O468" s="27"/>
      <c r="P468" s="27"/>
      <c r="Q468" s="27"/>
      <c r="R468" s="283"/>
      <c r="S468" s="220"/>
      <c r="T468" s="220"/>
      <c r="U468" s="220"/>
      <c r="V468" s="220"/>
      <c r="W468" s="220"/>
      <c r="X468" s="220"/>
      <c r="Y468" s="220"/>
      <c r="Z468" s="220"/>
      <c r="AA468" s="220"/>
      <c r="AB468" s="220"/>
      <c r="AC468" s="220"/>
      <c r="AD468" s="220"/>
      <c r="AE468" s="220"/>
      <c r="AF468" s="220"/>
      <c r="AG468" s="220"/>
      <c r="AH468" s="245"/>
      <c r="AI468" s="245"/>
      <c r="AJ468" s="245"/>
      <c r="AK468" s="245"/>
      <c r="AL468" s="245"/>
      <c r="AM468" s="220"/>
      <c r="AN468" s="220"/>
      <c r="AO468" s="220"/>
      <c r="AP468" s="220"/>
      <c r="AQ468" s="220"/>
    </row>
    <row r="469" spans="1:43" s="80" customFormat="1" ht="20.100000000000001" hidden="1" customHeight="1" outlineLevel="1">
      <c r="A469" s="271"/>
      <c r="B469" s="323" t="s">
        <v>159</v>
      </c>
      <c r="C469" s="12" t="s">
        <v>889</v>
      </c>
      <c r="D469" s="12" t="s">
        <v>843</v>
      </c>
      <c r="E469" s="13" t="s">
        <v>14</v>
      </c>
      <c r="F469" s="79" t="s">
        <v>13</v>
      </c>
      <c r="G469" s="71">
        <v>1</v>
      </c>
      <c r="H469" s="71">
        <f t="shared" si="107"/>
        <v>127.97</v>
      </c>
      <c r="I469" s="88">
        <f t="shared" si="108"/>
        <v>163.41999999999999</v>
      </c>
      <c r="J469" s="277">
        <f t="shared" si="109"/>
        <v>163.41999999999999</v>
      </c>
      <c r="K469" s="305"/>
      <c r="L469" s="88">
        <v>144.6</v>
      </c>
      <c r="M469" s="88">
        <f t="shared" si="99"/>
        <v>127.97</v>
      </c>
      <c r="N469" s="27"/>
      <c r="O469" s="27"/>
      <c r="P469" s="27"/>
      <c r="Q469" s="27"/>
      <c r="R469" s="283"/>
      <c r="S469" s="220"/>
      <c r="T469" s="220"/>
      <c r="U469" s="220"/>
      <c r="V469" s="220"/>
      <c r="W469" s="220"/>
      <c r="X469" s="220"/>
      <c r="Y469" s="220"/>
      <c r="Z469" s="220"/>
      <c r="AA469" s="220"/>
      <c r="AB469" s="220"/>
      <c r="AC469" s="220"/>
      <c r="AD469" s="220"/>
      <c r="AE469" s="220"/>
      <c r="AF469" s="220"/>
      <c r="AG469" s="220"/>
      <c r="AH469" s="245"/>
      <c r="AI469" s="245"/>
      <c r="AJ469" s="245"/>
      <c r="AK469" s="245"/>
      <c r="AL469" s="245"/>
      <c r="AM469" s="220"/>
      <c r="AN469" s="220"/>
      <c r="AO469" s="220"/>
      <c r="AP469" s="220"/>
      <c r="AQ469" s="220"/>
    </row>
    <row r="470" spans="1:43" ht="20.100000000000001" hidden="1" customHeight="1" outlineLevel="1">
      <c r="A470" s="271"/>
      <c r="B470" s="323" t="s">
        <v>160</v>
      </c>
      <c r="C470" s="12" t="s">
        <v>889</v>
      </c>
      <c r="D470" s="12" t="s">
        <v>843</v>
      </c>
      <c r="E470" s="13" t="s">
        <v>937</v>
      </c>
      <c r="F470" s="79" t="s">
        <v>13</v>
      </c>
      <c r="G470" s="71">
        <v>2</v>
      </c>
      <c r="H470" s="71">
        <f t="shared" si="107"/>
        <v>227.95</v>
      </c>
      <c r="I470" s="88">
        <f t="shared" si="108"/>
        <v>291.08999999999997</v>
      </c>
      <c r="J470" s="277">
        <f t="shared" si="109"/>
        <v>582.17999999999995</v>
      </c>
      <c r="K470" s="305"/>
      <c r="L470" s="88">
        <v>257.57</v>
      </c>
      <c r="M470" s="88">
        <f t="shared" si="99"/>
        <v>227.95</v>
      </c>
      <c r="N470" s="11"/>
      <c r="O470" s="11"/>
      <c r="P470" s="11"/>
      <c r="Q470" s="11"/>
      <c r="R470" s="279"/>
      <c r="AH470" s="217"/>
      <c r="AI470" s="217"/>
      <c r="AJ470" s="217"/>
      <c r="AK470" s="217"/>
      <c r="AL470" s="217"/>
      <c r="AM470" s="5"/>
      <c r="AN470" s="5"/>
      <c r="AO470" s="5"/>
      <c r="AP470" s="5"/>
      <c r="AQ470" s="5"/>
    </row>
    <row r="471" spans="1:43" ht="20.100000000000001" hidden="1" customHeight="1" outlineLevel="1">
      <c r="A471" s="271"/>
      <c r="B471" s="323" t="s">
        <v>161</v>
      </c>
      <c r="C471" s="12" t="s">
        <v>889</v>
      </c>
      <c r="D471" s="12" t="s">
        <v>843</v>
      </c>
      <c r="E471" s="13" t="s">
        <v>938</v>
      </c>
      <c r="F471" s="79" t="s">
        <v>13</v>
      </c>
      <c r="G471" s="71">
        <v>1</v>
      </c>
      <c r="H471" s="71">
        <f t="shared" si="107"/>
        <v>27.99</v>
      </c>
      <c r="I471" s="88">
        <f t="shared" si="108"/>
        <v>35.74</v>
      </c>
      <c r="J471" s="277">
        <f t="shared" si="109"/>
        <v>35.74</v>
      </c>
      <c r="K471" s="305"/>
      <c r="L471" s="88">
        <v>31.63</v>
      </c>
      <c r="M471" s="88">
        <f t="shared" si="99"/>
        <v>27.99</v>
      </c>
      <c r="N471" s="11"/>
      <c r="O471" s="11"/>
      <c r="P471" s="11"/>
      <c r="Q471" s="11"/>
      <c r="R471" s="279"/>
      <c r="AH471" s="217"/>
      <c r="AI471" s="217"/>
      <c r="AJ471" s="217"/>
      <c r="AK471" s="217"/>
      <c r="AL471" s="217"/>
      <c r="AM471" s="5"/>
      <c r="AN471" s="5"/>
      <c r="AO471" s="5"/>
      <c r="AP471" s="5"/>
      <c r="AQ471" s="5"/>
    </row>
    <row r="472" spans="1:43" ht="20.100000000000001" hidden="1" customHeight="1" outlineLevel="1">
      <c r="A472" s="271"/>
      <c r="B472" s="323" t="s">
        <v>162</v>
      </c>
      <c r="C472" s="12"/>
      <c r="D472" s="12" t="s">
        <v>2</v>
      </c>
      <c r="E472" s="13" t="s">
        <v>939</v>
      </c>
      <c r="F472" s="79" t="s">
        <v>13</v>
      </c>
      <c r="G472" s="71">
        <v>1</v>
      </c>
      <c r="H472" s="71">
        <f t="shared" si="107"/>
        <v>67.989999999999995</v>
      </c>
      <c r="I472" s="88">
        <f t="shared" si="108"/>
        <v>86.82</v>
      </c>
      <c r="J472" s="277">
        <f t="shared" si="109"/>
        <v>86.82</v>
      </c>
      <c r="K472" s="305"/>
      <c r="L472" s="88">
        <v>76.819999999999993</v>
      </c>
      <c r="M472" s="88">
        <f t="shared" si="99"/>
        <v>67.989999999999995</v>
      </c>
      <c r="N472" s="11"/>
      <c r="O472" s="11"/>
      <c r="P472" s="11"/>
      <c r="Q472" s="11"/>
      <c r="R472" s="279"/>
      <c r="AH472" s="217"/>
      <c r="AI472" s="217"/>
      <c r="AJ472" s="217"/>
      <c r="AK472" s="217"/>
      <c r="AL472" s="217"/>
      <c r="AM472" s="5"/>
      <c r="AN472" s="5"/>
      <c r="AO472" s="5"/>
      <c r="AP472" s="5"/>
      <c r="AQ472" s="5"/>
    </row>
    <row r="473" spans="1:43" ht="20.100000000000001" hidden="1" customHeight="1" outlineLevel="1">
      <c r="A473" s="271"/>
      <c r="B473" s="323" t="s">
        <v>163</v>
      </c>
      <c r="C473" s="12" t="s">
        <v>859</v>
      </c>
      <c r="D473" s="12" t="s">
        <v>104</v>
      </c>
      <c r="E473" s="13" t="s">
        <v>940</v>
      </c>
      <c r="F473" s="79" t="s">
        <v>13</v>
      </c>
      <c r="G473" s="71">
        <v>2</v>
      </c>
      <c r="H473" s="71">
        <f t="shared" si="107"/>
        <v>6.4</v>
      </c>
      <c r="I473" s="88">
        <f t="shared" si="108"/>
        <v>8.17</v>
      </c>
      <c r="J473" s="277">
        <f t="shared" si="109"/>
        <v>16.34</v>
      </c>
      <c r="K473" s="305"/>
      <c r="L473" s="88">
        <v>7.23</v>
      </c>
      <c r="M473" s="88">
        <f t="shared" si="99"/>
        <v>6.4</v>
      </c>
      <c r="N473" s="11"/>
      <c r="O473" s="11"/>
      <c r="P473" s="11"/>
      <c r="Q473" s="11"/>
      <c r="R473" s="279"/>
      <c r="AH473" s="217"/>
      <c r="AI473" s="217"/>
      <c r="AJ473" s="217"/>
      <c r="AK473" s="217"/>
      <c r="AL473" s="217"/>
      <c r="AM473" s="5"/>
      <c r="AN473" s="5"/>
      <c r="AO473" s="5"/>
      <c r="AP473" s="5"/>
      <c r="AQ473" s="5"/>
    </row>
    <row r="474" spans="1:43" s="80" customFormat="1" ht="20.100000000000001" hidden="1" customHeight="1" outlineLevel="1">
      <c r="A474" s="271"/>
      <c r="B474" s="323" t="s">
        <v>320</v>
      </c>
      <c r="C474" s="12" t="s">
        <v>858</v>
      </c>
      <c r="D474" s="12" t="s">
        <v>104</v>
      </c>
      <c r="E474" s="13" t="s">
        <v>941</v>
      </c>
      <c r="F474" s="79" t="s">
        <v>13</v>
      </c>
      <c r="G474" s="71">
        <v>2</v>
      </c>
      <c r="H474" s="71">
        <f t="shared" si="107"/>
        <v>211.96</v>
      </c>
      <c r="I474" s="88">
        <f t="shared" si="108"/>
        <v>270.67</v>
      </c>
      <c r="J474" s="277">
        <f t="shared" si="109"/>
        <v>541.34</v>
      </c>
      <c r="K474" s="305"/>
      <c r="L474" s="88">
        <v>239.5</v>
      </c>
      <c r="M474" s="88">
        <f t="shared" si="99"/>
        <v>211.96</v>
      </c>
      <c r="N474" s="27"/>
      <c r="O474" s="27"/>
      <c r="P474" s="27"/>
      <c r="Q474" s="27"/>
      <c r="R474" s="283"/>
      <c r="S474" s="220"/>
      <c r="T474" s="220"/>
      <c r="U474" s="220"/>
      <c r="V474" s="220"/>
      <c r="W474" s="220"/>
      <c r="X474" s="220"/>
      <c r="Y474" s="220"/>
      <c r="Z474" s="220"/>
      <c r="AA474" s="220"/>
      <c r="AB474" s="220"/>
      <c r="AC474" s="220"/>
      <c r="AD474" s="220"/>
      <c r="AE474" s="220"/>
      <c r="AF474" s="220"/>
      <c r="AG474" s="220"/>
      <c r="AH474" s="245"/>
      <c r="AI474" s="245"/>
      <c r="AJ474" s="245"/>
      <c r="AK474" s="245"/>
      <c r="AL474" s="245"/>
      <c r="AM474" s="220"/>
      <c r="AN474" s="220"/>
      <c r="AO474" s="220"/>
      <c r="AP474" s="220"/>
      <c r="AQ474" s="220"/>
    </row>
    <row r="475" spans="1:43" s="80" customFormat="1" ht="20.100000000000001" hidden="1" customHeight="1" outlineLevel="1">
      <c r="A475" s="271"/>
      <c r="B475" s="323" t="s">
        <v>321</v>
      </c>
      <c r="C475" s="94" t="s">
        <v>942</v>
      </c>
      <c r="D475" s="12" t="s">
        <v>843</v>
      </c>
      <c r="E475" s="13" t="s">
        <v>943</v>
      </c>
      <c r="F475" s="79" t="s">
        <v>13</v>
      </c>
      <c r="G475" s="71">
        <v>1</v>
      </c>
      <c r="H475" s="71">
        <f t="shared" si="107"/>
        <v>343.93</v>
      </c>
      <c r="I475" s="88">
        <f t="shared" si="108"/>
        <v>439.2</v>
      </c>
      <c r="J475" s="277">
        <f t="shared" si="109"/>
        <v>439.2</v>
      </c>
      <c r="K475" s="305"/>
      <c r="L475" s="88">
        <v>388.62</v>
      </c>
      <c r="M475" s="88">
        <f t="shared" si="99"/>
        <v>343.93</v>
      </c>
      <c r="N475" s="27"/>
      <c r="O475" s="27"/>
      <c r="P475" s="27"/>
      <c r="Q475" s="27"/>
      <c r="R475" s="283"/>
      <c r="S475" s="220"/>
      <c r="T475" s="220"/>
      <c r="U475" s="220"/>
      <c r="V475" s="220"/>
      <c r="W475" s="220"/>
      <c r="X475" s="220"/>
      <c r="Y475" s="220"/>
      <c r="Z475" s="220"/>
      <c r="AA475" s="220"/>
      <c r="AB475" s="220"/>
      <c r="AC475" s="220"/>
      <c r="AD475" s="220"/>
      <c r="AE475" s="220"/>
      <c r="AF475" s="220"/>
      <c r="AG475" s="220"/>
      <c r="AH475" s="245"/>
      <c r="AI475" s="245"/>
      <c r="AJ475" s="245"/>
      <c r="AK475" s="245"/>
      <c r="AL475" s="245"/>
      <c r="AM475" s="220"/>
      <c r="AN475" s="220"/>
      <c r="AO475" s="220"/>
      <c r="AP475" s="220"/>
      <c r="AQ475" s="220"/>
    </row>
    <row r="476" spans="1:43" s="80" customFormat="1" ht="20.100000000000001" hidden="1" customHeight="1" outlineLevel="1">
      <c r="A476" s="271"/>
      <c r="B476" s="323" t="s">
        <v>322</v>
      </c>
      <c r="C476" s="12"/>
      <c r="D476" s="12" t="s">
        <v>2</v>
      </c>
      <c r="E476" s="13" t="s">
        <v>944</v>
      </c>
      <c r="F476" s="79" t="s">
        <v>13</v>
      </c>
      <c r="G476" s="71">
        <v>1</v>
      </c>
      <c r="H476" s="71">
        <f t="shared" si="107"/>
        <v>463.91</v>
      </c>
      <c r="I476" s="88">
        <f t="shared" si="108"/>
        <v>592.41</v>
      </c>
      <c r="J476" s="277">
        <f t="shared" si="109"/>
        <v>592.41</v>
      </c>
      <c r="K476" s="305"/>
      <c r="L476" s="88">
        <v>524.19000000000005</v>
      </c>
      <c r="M476" s="88">
        <f t="shared" si="99"/>
        <v>463.91</v>
      </c>
      <c r="N476" s="27"/>
      <c r="O476" s="27"/>
      <c r="P476" s="27"/>
      <c r="Q476" s="27"/>
      <c r="R476" s="283"/>
      <c r="S476" s="220"/>
      <c r="T476" s="220"/>
      <c r="U476" s="220"/>
      <c r="V476" s="220"/>
      <c r="W476" s="220"/>
      <c r="X476" s="220"/>
      <c r="Y476" s="220"/>
      <c r="Z476" s="220"/>
      <c r="AA476" s="220"/>
      <c r="AB476" s="220"/>
      <c r="AC476" s="220"/>
      <c r="AD476" s="220"/>
      <c r="AE476" s="220"/>
      <c r="AF476" s="220"/>
      <c r="AG476" s="220"/>
      <c r="AH476" s="245"/>
      <c r="AI476" s="245"/>
      <c r="AJ476" s="245"/>
      <c r="AK476" s="245"/>
      <c r="AL476" s="245"/>
      <c r="AM476" s="220"/>
      <c r="AN476" s="220"/>
      <c r="AO476" s="220"/>
      <c r="AP476" s="220"/>
      <c r="AQ476" s="220"/>
    </row>
    <row r="477" spans="1:43" s="80" customFormat="1" ht="20.100000000000001" hidden="1" customHeight="1" outlineLevel="1">
      <c r="A477" s="271"/>
      <c r="B477" s="318"/>
      <c r="C477" s="9"/>
      <c r="D477" s="9"/>
      <c r="E477" s="14" t="s">
        <v>43</v>
      </c>
      <c r="F477" s="20"/>
      <c r="G477" s="71">
        <v>0</v>
      </c>
      <c r="H477" s="71"/>
      <c r="I477" s="88"/>
      <c r="J477" s="277"/>
      <c r="K477" s="305"/>
      <c r="L477" s="88"/>
      <c r="M477" s="88">
        <f t="shared" si="99"/>
        <v>0</v>
      </c>
      <c r="N477" s="27"/>
      <c r="O477" s="27"/>
      <c r="P477" s="27"/>
      <c r="Q477" s="27"/>
      <c r="R477" s="283"/>
      <c r="S477" s="220"/>
      <c r="T477" s="220"/>
      <c r="U477" s="220"/>
      <c r="V477" s="220"/>
      <c r="W477" s="220"/>
      <c r="X477" s="220"/>
      <c r="Y477" s="220"/>
      <c r="Z477" s="220"/>
      <c r="AA477" s="220"/>
      <c r="AB477" s="220"/>
      <c r="AC477" s="220"/>
      <c r="AD477" s="220"/>
      <c r="AE477" s="220"/>
      <c r="AF477" s="220"/>
      <c r="AG477" s="220"/>
      <c r="AH477" s="245"/>
      <c r="AI477" s="245"/>
      <c r="AJ477" s="245"/>
      <c r="AK477" s="245"/>
      <c r="AL477" s="245"/>
      <c r="AM477" s="220"/>
      <c r="AN477" s="220"/>
      <c r="AO477" s="220"/>
      <c r="AP477" s="220"/>
      <c r="AQ477" s="220"/>
    </row>
    <row r="478" spans="1:43" s="80" customFormat="1" ht="20.100000000000001" hidden="1" customHeight="1" outlineLevel="1">
      <c r="A478" s="271"/>
      <c r="B478" s="323" t="s">
        <v>323</v>
      </c>
      <c r="C478" s="12" t="s">
        <v>854</v>
      </c>
      <c r="D478" s="79" t="s">
        <v>104</v>
      </c>
      <c r="E478" s="78" t="s">
        <v>827</v>
      </c>
      <c r="F478" s="79" t="s">
        <v>98</v>
      </c>
      <c r="G478" s="71">
        <v>980.3</v>
      </c>
      <c r="H478" s="71">
        <f t="shared" ref="H478:H479" si="110">+M478</f>
        <v>1.6</v>
      </c>
      <c r="I478" s="88">
        <f>ROUND((H478*$M$13)+H478,2)</f>
        <v>2.04</v>
      </c>
      <c r="J478" s="277">
        <f t="shared" ref="J478:J479" si="111">+I478*G478</f>
        <v>1999.8119999999999</v>
      </c>
      <c r="K478" s="305"/>
      <c r="L478" s="88">
        <v>1.81</v>
      </c>
      <c r="M478" s="88">
        <f t="shared" si="99"/>
        <v>1.6</v>
      </c>
      <c r="N478" s="27"/>
      <c r="O478" s="27"/>
      <c r="P478" s="27"/>
      <c r="Q478" s="27"/>
      <c r="R478" s="283"/>
      <c r="S478" s="220"/>
      <c r="T478" s="220"/>
      <c r="U478" s="220"/>
      <c r="V478" s="220"/>
      <c r="W478" s="220"/>
      <c r="X478" s="220"/>
      <c r="Y478" s="220"/>
      <c r="Z478" s="220"/>
      <c r="AA478" s="220"/>
      <c r="AB478" s="220"/>
      <c r="AC478" s="220"/>
      <c r="AD478" s="220"/>
      <c r="AE478" s="220"/>
      <c r="AF478" s="220"/>
      <c r="AG478" s="220"/>
      <c r="AH478" s="245"/>
      <c r="AI478" s="245"/>
      <c r="AJ478" s="245"/>
      <c r="AK478" s="245"/>
      <c r="AL478" s="245"/>
      <c r="AM478" s="220"/>
      <c r="AN478" s="220"/>
      <c r="AO478" s="220"/>
      <c r="AP478" s="220"/>
      <c r="AQ478" s="220"/>
    </row>
    <row r="479" spans="1:43" s="80" customFormat="1" ht="20.100000000000001" hidden="1" customHeight="1" outlineLevel="1">
      <c r="A479" s="271"/>
      <c r="B479" s="323" t="s">
        <v>324</v>
      </c>
      <c r="C479" s="79" t="s">
        <v>378</v>
      </c>
      <c r="D479" s="79" t="s">
        <v>104</v>
      </c>
      <c r="E479" s="13" t="s">
        <v>44</v>
      </c>
      <c r="F479" s="79" t="s">
        <v>98</v>
      </c>
      <c r="G479" s="71">
        <v>242</v>
      </c>
      <c r="H479" s="71">
        <f t="shared" si="110"/>
        <v>1.38</v>
      </c>
      <c r="I479" s="88">
        <f>ROUND((H479*$M$13)+H479,2)</f>
        <v>1.76</v>
      </c>
      <c r="J479" s="277">
        <f t="shared" si="111"/>
        <v>425.92</v>
      </c>
      <c r="K479" s="305"/>
      <c r="L479" s="88">
        <v>1.56</v>
      </c>
      <c r="M479" s="88">
        <f t="shared" si="99"/>
        <v>1.38</v>
      </c>
      <c r="N479" s="27"/>
      <c r="O479" s="27"/>
      <c r="P479" s="27"/>
      <c r="Q479" s="27"/>
      <c r="R479" s="283"/>
      <c r="S479" s="220"/>
      <c r="T479" s="220"/>
      <c r="U479" s="220"/>
      <c r="V479" s="220"/>
      <c r="W479" s="220"/>
      <c r="X479" s="220"/>
      <c r="Y479" s="220"/>
      <c r="Z479" s="220"/>
      <c r="AA479" s="220"/>
      <c r="AB479" s="220"/>
      <c r="AC479" s="220"/>
      <c r="AD479" s="220"/>
      <c r="AE479" s="220"/>
      <c r="AF479" s="220"/>
      <c r="AG479" s="220"/>
      <c r="AH479" s="245"/>
      <c r="AI479" s="245"/>
      <c r="AJ479" s="245"/>
      <c r="AK479" s="245"/>
      <c r="AL479" s="245"/>
      <c r="AM479" s="220"/>
      <c r="AN479" s="220"/>
      <c r="AO479" s="220"/>
      <c r="AP479" s="220"/>
      <c r="AQ479" s="220"/>
    </row>
    <row r="480" spans="1:43" s="80" customFormat="1" ht="20.100000000000001" hidden="1" customHeight="1" outlineLevel="1">
      <c r="A480" s="271"/>
      <c r="B480" s="318"/>
      <c r="C480" s="9"/>
      <c r="D480" s="9"/>
      <c r="E480" s="14" t="s">
        <v>45</v>
      </c>
      <c r="F480" s="20"/>
      <c r="G480" s="71">
        <v>0</v>
      </c>
      <c r="H480" s="71"/>
      <c r="I480" s="88"/>
      <c r="J480" s="277"/>
      <c r="K480" s="305"/>
      <c r="L480" s="88"/>
      <c r="M480" s="88">
        <f t="shared" si="99"/>
        <v>0</v>
      </c>
      <c r="N480" s="27"/>
      <c r="O480" s="27"/>
      <c r="P480" s="27"/>
      <c r="Q480" s="27"/>
      <c r="R480" s="283"/>
      <c r="S480" s="220"/>
      <c r="T480" s="220"/>
      <c r="U480" s="220"/>
      <c r="V480" s="220"/>
      <c r="W480" s="220"/>
      <c r="X480" s="220"/>
      <c r="Y480" s="220"/>
      <c r="Z480" s="220"/>
      <c r="AA480" s="220"/>
      <c r="AB480" s="220"/>
      <c r="AC480" s="220"/>
      <c r="AD480" s="220"/>
      <c r="AE480" s="220"/>
      <c r="AF480" s="220"/>
      <c r="AG480" s="220"/>
      <c r="AH480" s="245"/>
      <c r="AI480" s="245"/>
      <c r="AJ480" s="245"/>
      <c r="AK480" s="245"/>
      <c r="AL480" s="245"/>
      <c r="AM480" s="220"/>
      <c r="AN480" s="220"/>
      <c r="AO480" s="220"/>
      <c r="AP480" s="220"/>
      <c r="AQ480" s="220"/>
    </row>
    <row r="481" spans="1:43" s="80" customFormat="1" ht="20.100000000000001" hidden="1" customHeight="1" outlineLevel="1">
      <c r="A481" s="271"/>
      <c r="B481" s="323" t="s">
        <v>325</v>
      </c>
      <c r="C481" s="79"/>
      <c r="D481" s="79" t="s">
        <v>2</v>
      </c>
      <c r="E481" s="78" t="s">
        <v>828</v>
      </c>
      <c r="F481" s="79" t="s">
        <v>13</v>
      </c>
      <c r="G481" s="71">
        <v>19</v>
      </c>
      <c r="H481" s="71">
        <f t="shared" ref="H481" si="112">+M481</f>
        <v>9.74</v>
      </c>
      <c r="I481" s="88">
        <f>ROUND((H481*$M$13)+H481,2)</f>
        <v>12.44</v>
      </c>
      <c r="J481" s="277">
        <f t="shared" ref="J481" si="113">+I481*G481</f>
        <v>236.35999999999999</v>
      </c>
      <c r="K481" s="305"/>
      <c r="L481" s="88">
        <v>11</v>
      </c>
      <c r="M481" s="88">
        <f t="shared" si="99"/>
        <v>9.74</v>
      </c>
      <c r="N481" s="27"/>
      <c r="O481" s="27"/>
      <c r="P481" s="27"/>
      <c r="Q481" s="27"/>
      <c r="R481" s="283"/>
      <c r="S481" s="220"/>
      <c r="T481" s="220"/>
      <c r="U481" s="220"/>
      <c r="V481" s="220"/>
      <c r="W481" s="220"/>
      <c r="X481" s="220"/>
      <c r="Y481" s="220"/>
      <c r="Z481" s="220"/>
      <c r="AA481" s="220"/>
      <c r="AB481" s="220"/>
      <c r="AC481" s="220"/>
      <c r="AD481" s="220"/>
      <c r="AE481" s="220"/>
      <c r="AF481" s="220"/>
      <c r="AG481" s="220"/>
      <c r="AH481" s="245"/>
      <c r="AI481" s="245"/>
      <c r="AJ481" s="245"/>
      <c r="AK481" s="245"/>
      <c r="AL481" s="245"/>
      <c r="AM481" s="220"/>
      <c r="AN481" s="220"/>
      <c r="AO481" s="220"/>
      <c r="AP481" s="220"/>
      <c r="AQ481" s="220"/>
    </row>
    <row r="482" spans="1:43" s="80" customFormat="1" ht="20.100000000000001" hidden="1" customHeight="1" outlineLevel="1">
      <c r="A482" s="271"/>
      <c r="B482" s="318"/>
      <c r="C482" s="9"/>
      <c r="D482" s="9"/>
      <c r="E482" s="14" t="s">
        <v>46</v>
      </c>
      <c r="F482" s="20"/>
      <c r="G482" s="71">
        <v>0</v>
      </c>
      <c r="H482" s="71"/>
      <c r="I482" s="88"/>
      <c r="J482" s="277"/>
      <c r="K482" s="305"/>
      <c r="L482" s="88"/>
      <c r="M482" s="88">
        <f t="shared" si="99"/>
        <v>0</v>
      </c>
      <c r="N482" s="27"/>
      <c r="O482" s="27"/>
      <c r="P482" s="27"/>
      <c r="Q482" s="27"/>
      <c r="R482" s="283"/>
      <c r="S482" s="220"/>
      <c r="T482" s="220"/>
      <c r="U482" s="220"/>
      <c r="V482" s="220"/>
      <c r="W482" s="220"/>
      <c r="X482" s="220"/>
      <c r="Y482" s="220"/>
      <c r="Z482" s="220"/>
      <c r="AA482" s="220"/>
      <c r="AB482" s="220"/>
      <c r="AC482" s="220"/>
      <c r="AD482" s="220"/>
      <c r="AE482" s="220"/>
      <c r="AF482" s="220"/>
      <c r="AG482" s="220"/>
      <c r="AH482" s="245"/>
      <c r="AI482" s="245"/>
      <c r="AJ482" s="245"/>
      <c r="AK482" s="245"/>
      <c r="AL482" s="245"/>
      <c r="AM482" s="220"/>
      <c r="AN482" s="220"/>
      <c r="AO482" s="220"/>
      <c r="AP482" s="220"/>
      <c r="AQ482" s="220"/>
    </row>
    <row r="483" spans="1:43" s="80" customFormat="1" ht="20.100000000000001" hidden="1" customHeight="1" outlineLevel="1">
      <c r="A483" s="271"/>
      <c r="B483" s="323" t="s">
        <v>326</v>
      </c>
      <c r="C483" s="79"/>
      <c r="D483" s="79" t="s">
        <v>2</v>
      </c>
      <c r="E483" s="13" t="s">
        <v>945</v>
      </c>
      <c r="F483" s="79" t="s">
        <v>13</v>
      </c>
      <c r="G483" s="71">
        <v>19</v>
      </c>
      <c r="H483" s="71">
        <f t="shared" ref="H483:H485" si="114">+M483</f>
        <v>29.21</v>
      </c>
      <c r="I483" s="88">
        <f>ROUND((H483*$M$13)+H483,2)</f>
        <v>37.299999999999997</v>
      </c>
      <c r="J483" s="277">
        <f t="shared" ref="J483:J485" si="115">+I483*G483</f>
        <v>708.69999999999993</v>
      </c>
      <c r="K483" s="305"/>
      <c r="L483" s="88">
        <v>33</v>
      </c>
      <c r="M483" s="88">
        <f t="shared" si="99"/>
        <v>29.21</v>
      </c>
      <c r="N483" s="27"/>
      <c r="O483" s="27"/>
      <c r="P483" s="27"/>
      <c r="Q483" s="27"/>
      <c r="R483" s="283"/>
      <c r="S483" s="220"/>
      <c r="T483" s="220"/>
      <c r="U483" s="220"/>
      <c r="V483" s="220"/>
      <c r="W483" s="220"/>
      <c r="X483" s="220"/>
      <c r="Y483" s="220"/>
      <c r="Z483" s="220"/>
      <c r="AA483" s="220"/>
      <c r="AB483" s="220"/>
      <c r="AC483" s="220"/>
      <c r="AD483" s="220"/>
      <c r="AE483" s="220"/>
      <c r="AF483" s="220"/>
      <c r="AG483" s="220"/>
      <c r="AH483" s="245"/>
      <c r="AI483" s="245"/>
      <c r="AJ483" s="245"/>
      <c r="AK483" s="245"/>
      <c r="AL483" s="245"/>
      <c r="AM483" s="220"/>
      <c r="AN483" s="220"/>
      <c r="AO483" s="220"/>
      <c r="AP483" s="220"/>
      <c r="AQ483" s="220"/>
    </row>
    <row r="484" spans="1:43" s="80" customFormat="1" ht="20.100000000000001" hidden="1" customHeight="1" outlineLevel="1">
      <c r="A484" s="271"/>
      <c r="B484" s="323" t="s">
        <v>327</v>
      </c>
      <c r="C484" s="79"/>
      <c r="D484" s="79" t="s">
        <v>2</v>
      </c>
      <c r="E484" s="13" t="s">
        <v>946</v>
      </c>
      <c r="F484" s="79" t="s">
        <v>13</v>
      </c>
      <c r="G484" s="71">
        <v>8</v>
      </c>
      <c r="H484" s="71">
        <f t="shared" si="114"/>
        <v>51.19</v>
      </c>
      <c r="I484" s="88">
        <f>ROUND((H484*$M$13)+H484,2)</f>
        <v>65.37</v>
      </c>
      <c r="J484" s="277">
        <f t="shared" si="115"/>
        <v>522.96</v>
      </c>
      <c r="K484" s="305"/>
      <c r="L484" s="88">
        <v>57.84</v>
      </c>
      <c r="M484" s="88">
        <f t="shared" si="99"/>
        <v>51.19</v>
      </c>
      <c r="N484" s="27"/>
      <c r="O484" s="27"/>
      <c r="P484" s="27"/>
      <c r="Q484" s="27"/>
      <c r="R484" s="283"/>
      <c r="S484" s="220"/>
      <c r="T484" s="220"/>
      <c r="U484" s="220"/>
      <c r="V484" s="220"/>
      <c r="W484" s="220"/>
      <c r="X484" s="220"/>
      <c r="Y484" s="220"/>
      <c r="Z484" s="220"/>
      <c r="AA484" s="220"/>
      <c r="AB484" s="220"/>
      <c r="AC484" s="220"/>
      <c r="AD484" s="220"/>
      <c r="AE484" s="220"/>
      <c r="AF484" s="220"/>
      <c r="AG484" s="220"/>
      <c r="AH484" s="245"/>
      <c r="AI484" s="245"/>
      <c r="AJ484" s="245"/>
      <c r="AK484" s="245"/>
      <c r="AL484" s="245"/>
      <c r="AM484" s="220"/>
      <c r="AN484" s="220"/>
      <c r="AO484" s="220"/>
      <c r="AP484" s="220"/>
      <c r="AQ484" s="220"/>
    </row>
    <row r="485" spans="1:43" s="80" customFormat="1" ht="20.100000000000001" hidden="1" customHeight="1" outlineLevel="1">
      <c r="A485" s="271"/>
      <c r="B485" s="323" t="s">
        <v>328</v>
      </c>
      <c r="C485" s="79"/>
      <c r="D485" s="79" t="s">
        <v>2</v>
      </c>
      <c r="E485" s="13" t="s">
        <v>970</v>
      </c>
      <c r="F485" s="79" t="s">
        <v>13</v>
      </c>
      <c r="G485" s="71">
        <v>1</v>
      </c>
      <c r="H485" s="71">
        <f t="shared" si="114"/>
        <v>3991.19</v>
      </c>
      <c r="I485" s="88">
        <f>ROUND((H485*$M$13)+H485,2)</f>
        <v>5096.75</v>
      </c>
      <c r="J485" s="277">
        <f t="shared" si="115"/>
        <v>5096.75</v>
      </c>
      <c r="K485" s="305"/>
      <c r="L485" s="88">
        <v>4509.82</v>
      </c>
      <c r="M485" s="88">
        <f t="shared" si="99"/>
        <v>3991.19</v>
      </c>
      <c r="N485" s="27"/>
      <c r="O485" s="27"/>
      <c r="P485" s="27"/>
      <c r="Q485" s="27"/>
      <c r="R485" s="283"/>
      <c r="S485" s="220"/>
      <c r="T485" s="220"/>
      <c r="U485" s="220"/>
      <c r="V485" s="220"/>
      <c r="W485" s="220"/>
      <c r="X485" s="220"/>
      <c r="Y485" s="220"/>
      <c r="Z485" s="220"/>
      <c r="AA485" s="220"/>
      <c r="AB485" s="220"/>
      <c r="AC485" s="220"/>
      <c r="AD485" s="220"/>
      <c r="AE485" s="220"/>
      <c r="AF485" s="220"/>
      <c r="AG485" s="220"/>
      <c r="AH485" s="245"/>
      <c r="AI485" s="245"/>
      <c r="AJ485" s="245"/>
      <c r="AK485" s="245"/>
      <c r="AL485" s="245"/>
      <c r="AM485" s="220"/>
      <c r="AN485" s="220"/>
      <c r="AO485" s="220"/>
      <c r="AP485" s="220"/>
      <c r="AQ485" s="220"/>
    </row>
    <row r="486" spans="1:43" s="80" customFormat="1" ht="20.100000000000001" hidden="1" customHeight="1" outlineLevel="1">
      <c r="A486" s="271"/>
      <c r="B486" s="318"/>
      <c r="C486" s="9"/>
      <c r="D486" s="9"/>
      <c r="E486" s="14" t="s">
        <v>47</v>
      </c>
      <c r="F486" s="20"/>
      <c r="G486" s="71">
        <v>0</v>
      </c>
      <c r="H486" s="71"/>
      <c r="I486" s="88"/>
      <c r="J486" s="277"/>
      <c r="K486" s="305"/>
      <c r="L486" s="88"/>
      <c r="M486" s="88">
        <f t="shared" si="99"/>
        <v>0</v>
      </c>
      <c r="N486" s="27"/>
      <c r="O486" s="27"/>
      <c r="P486" s="27"/>
      <c r="Q486" s="27"/>
      <c r="R486" s="283"/>
      <c r="S486" s="220"/>
      <c r="T486" s="220"/>
      <c r="U486" s="220"/>
      <c r="V486" s="220"/>
      <c r="W486" s="220"/>
      <c r="X486" s="220"/>
      <c r="Y486" s="220"/>
      <c r="Z486" s="220"/>
      <c r="AA486" s="220"/>
      <c r="AB486" s="220"/>
      <c r="AC486" s="220"/>
      <c r="AD486" s="220"/>
      <c r="AE486" s="220"/>
      <c r="AF486" s="220"/>
      <c r="AG486" s="220"/>
      <c r="AH486" s="245"/>
      <c r="AI486" s="245"/>
      <c r="AJ486" s="245"/>
      <c r="AK486" s="245"/>
      <c r="AL486" s="245"/>
      <c r="AM486" s="220"/>
      <c r="AN486" s="220"/>
      <c r="AO486" s="220"/>
      <c r="AP486" s="220"/>
      <c r="AQ486" s="220"/>
    </row>
    <row r="487" spans="1:43" s="80" customFormat="1" ht="20.100000000000001" hidden="1" customHeight="1" outlineLevel="1">
      <c r="A487" s="271"/>
      <c r="B487" s="323" t="s">
        <v>329</v>
      </c>
      <c r="C487" s="79">
        <v>83446</v>
      </c>
      <c r="D487" s="79" t="s">
        <v>85</v>
      </c>
      <c r="E487" s="13" t="s">
        <v>947</v>
      </c>
      <c r="F487" s="79" t="s">
        <v>13</v>
      </c>
      <c r="G487" s="71">
        <v>2</v>
      </c>
      <c r="H487" s="71">
        <f t="shared" ref="H487:H488" si="116">+M487</f>
        <v>113.11</v>
      </c>
      <c r="I487" s="88">
        <f>ROUND((H487*$M$13)+H487,2)</f>
        <v>144.44</v>
      </c>
      <c r="J487" s="277">
        <f t="shared" ref="J487:J488" si="117">+I487*G487</f>
        <v>288.88</v>
      </c>
      <c r="K487" s="305"/>
      <c r="L487" s="88">
        <v>127.81</v>
      </c>
      <c r="M487" s="88">
        <f t="shared" si="99"/>
        <v>113.11</v>
      </c>
      <c r="N487" s="27"/>
      <c r="O487" s="27"/>
      <c r="P487" s="27"/>
      <c r="Q487" s="27"/>
      <c r="R487" s="283"/>
      <c r="S487" s="220"/>
      <c r="T487" s="220"/>
      <c r="U487" s="220"/>
      <c r="V487" s="220"/>
      <c r="W487" s="220"/>
      <c r="X487" s="220"/>
      <c r="Y487" s="220"/>
      <c r="Z487" s="220"/>
      <c r="AA487" s="220"/>
      <c r="AB487" s="220"/>
      <c r="AC487" s="220"/>
      <c r="AD487" s="220"/>
      <c r="AE487" s="220"/>
      <c r="AF487" s="220"/>
      <c r="AG487" s="220"/>
      <c r="AH487" s="245"/>
      <c r="AI487" s="245"/>
      <c r="AJ487" s="245"/>
      <c r="AK487" s="245"/>
      <c r="AL487" s="245"/>
      <c r="AM487" s="220"/>
      <c r="AN487" s="220"/>
      <c r="AO487" s="220"/>
      <c r="AP487" s="220"/>
      <c r="AQ487" s="220"/>
    </row>
    <row r="488" spans="1:43" s="80" customFormat="1" ht="20.100000000000001" hidden="1" customHeight="1" outlineLevel="1">
      <c r="A488" s="271"/>
      <c r="B488" s="323" t="s">
        <v>330</v>
      </c>
      <c r="C488" s="79">
        <v>83387</v>
      </c>
      <c r="D488" s="79" t="s">
        <v>85</v>
      </c>
      <c r="E488" s="13" t="s">
        <v>829</v>
      </c>
      <c r="F488" s="79" t="s">
        <v>13</v>
      </c>
      <c r="G488" s="71">
        <v>41</v>
      </c>
      <c r="H488" s="71">
        <f t="shared" si="116"/>
        <v>5.39</v>
      </c>
      <c r="I488" s="88">
        <f>ROUND((H488*$M$13)+H488,2)</f>
        <v>6.88</v>
      </c>
      <c r="J488" s="277">
        <f t="shared" si="117"/>
        <v>282.08</v>
      </c>
      <c r="K488" s="305"/>
      <c r="L488" s="88">
        <v>6.09</v>
      </c>
      <c r="M488" s="88">
        <f t="shared" ref="M488:M533" si="118">ROUND(L488*$M$14,2)</f>
        <v>5.39</v>
      </c>
      <c r="N488" s="27"/>
      <c r="O488" s="27"/>
      <c r="P488" s="27"/>
      <c r="Q488" s="27"/>
      <c r="R488" s="283"/>
      <c r="S488" s="220"/>
      <c r="T488" s="220"/>
      <c r="U488" s="220"/>
      <c r="V488" s="220"/>
      <c r="W488" s="220"/>
      <c r="X488" s="220"/>
      <c r="Y488" s="220"/>
      <c r="Z488" s="220"/>
      <c r="AA488" s="220"/>
      <c r="AB488" s="220"/>
      <c r="AC488" s="220"/>
      <c r="AD488" s="220"/>
      <c r="AE488" s="220"/>
      <c r="AF488" s="220"/>
      <c r="AG488" s="220"/>
      <c r="AH488" s="245"/>
      <c r="AI488" s="245"/>
      <c r="AJ488" s="245"/>
      <c r="AK488" s="245"/>
      <c r="AL488" s="245"/>
      <c r="AM488" s="220"/>
      <c r="AN488" s="220"/>
      <c r="AO488" s="220"/>
      <c r="AP488" s="220"/>
      <c r="AQ488" s="220"/>
    </row>
    <row r="489" spans="1:43" s="80" customFormat="1" ht="20.100000000000001" hidden="1" customHeight="1" outlineLevel="1">
      <c r="A489" s="271"/>
      <c r="B489" s="318"/>
      <c r="C489" s="9"/>
      <c r="D489" s="9"/>
      <c r="E489" s="10" t="s">
        <v>32</v>
      </c>
      <c r="F489" s="11"/>
      <c r="G489" s="71">
        <v>0</v>
      </c>
      <c r="H489" s="71"/>
      <c r="I489" s="88"/>
      <c r="J489" s="277"/>
      <c r="K489" s="305"/>
      <c r="L489" s="88"/>
      <c r="M489" s="88">
        <f t="shared" si="118"/>
        <v>0</v>
      </c>
      <c r="N489" s="27"/>
      <c r="O489" s="27"/>
      <c r="P489" s="27"/>
      <c r="Q489" s="27"/>
      <c r="R489" s="283"/>
      <c r="S489" s="220"/>
      <c r="T489" s="220"/>
      <c r="U489" s="220"/>
      <c r="V489" s="220"/>
      <c r="W489" s="220"/>
      <c r="X489" s="220"/>
      <c r="Y489" s="220"/>
      <c r="Z489" s="220"/>
      <c r="AA489" s="220"/>
      <c r="AB489" s="220"/>
      <c r="AC489" s="220"/>
      <c r="AD489" s="220"/>
      <c r="AE489" s="220"/>
      <c r="AF489" s="220"/>
      <c r="AG489" s="220"/>
      <c r="AH489" s="245"/>
      <c r="AI489" s="245"/>
      <c r="AJ489" s="245"/>
      <c r="AK489" s="245"/>
      <c r="AL489" s="245"/>
      <c r="AM489" s="220"/>
      <c r="AN489" s="220"/>
      <c r="AO489" s="220"/>
      <c r="AP489" s="220"/>
      <c r="AQ489" s="220"/>
    </row>
    <row r="490" spans="1:43" s="80" customFormat="1" ht="20.100000000000001" hidden="1" customHeight="1" outlineLevel="1">
      <c r="A490" s="271"/>
      <c r="B490" s="323" t="s">
        <v>331</v>
      </c>
      <c r="C490" s="79">
        <v>72935</v>
      </c>
      <c r="D490" s="79" t="s">
        <v>85</v>
      </c>
      <c r="E490" s="11" t="s">
        <v>830</v>
      </c>
      <c r="F490" s="79" t="s">
        <v>98</v>
      </c>
      <c r="G490" s="71">
        <v>1.3</v>
      </c>
      <c r="H490" s="71">
        <f t="shared" ref="H490:H493" si="119">+M490</f>
        <v>5.5</v>
      </c>
      <c r="I490" s="88">
        <f>ROUND((H490*$M$13)+H490,2)</f>
        <v>7.02</v>
      </c>
      <c r="J490" s="277">
        <f t="shared" ref="J490:J493" si="120">+I490*G490</f>
        <v>9.1259999999999994</v>
      </c>
      <c r="K490" s="305"/>
      <c r="L490" s="88">
        <v>6.21</v>
      </c>
      <c r="M490" s="88">
        <f t="shared" si="118"/>
        <v>5.5</v>
      </c>
      <c r="N490" s="27"/>
      <c r="O490" s="27"/>
      <c r="P490" s="27"/>
      <c r="Q490" s="27"/>
      <c r="R490" s="283"/>
      <c r="S490" s="220"/>
      <c r="T490" s="220"/>
      <c r="U490" s="220"/>
      <c r="V490" s="220"/>
      <c r="W490" s="220"/>
      <c r="X490" s="220"/>
      <c r="Y490" s="220"/>
      <c r="Z490" s="220"/>
      <c r="AA490" s="220"/>
      <c r="AB490" s="220"/>
      <c r="AC490" s="220"/>
      <c r="AD490" s="220"/>
      <c r="AE490" s="220"/>
      <c r="AF490" s="220"/>
      <c r="AG490" s="220"/>
      <c r="AH490" s="245"/>
      <c r="AI490" s="245"/>
      <c r="AJ490" s="245"/>
      <c r="AK490" s="245"/>
      <c r="AL490" s="245"/>
      <c r="AM490" s="220"/>
      <c r="AN490" s="220"/>
      <c r="AO490" s="220"/>
      <c r="AP490" s="220"/>
      <c r="AQ490" s="220"/>
    </row>
    <row r="491" spans="1:43" s="80" customFormat="1" ht="20.100000000000001" hidden="1" customHeight="1" outlineLevel="1">
      <c r="A491" s="271"/>
      <c r="B491" s="323" t="s">
        <v>332</v>
      </c>
      <c r="C491" s="79">
        <v>72934</v>
      </c>
      <c r="D491" s="79" t="s">
        <v>85</v>
      </c>
      <c r="E491" s="11" t="s">
        <v>831</v>
      </c>
      <c r="F491" s="79" t="s">
        <v>98</v>
      </c>
      <c r="G491" s="71">
        <v>219.8</v>
      </c>
      <c r="H491" s="71">
        <f t="shared" si="119"/>
        <v>4.3499999999999996</v>
      </c>
      <c r="I491" s="88">
        <f>ROUND((H491*$M$13)+H491,2)</f>
        <v>5.55</v>
      </c>
      <c r="J491" s="277">
        <f t="shared" si="120"/>
        <v>1219.8900000000001</v>
      </c>
      <c r="K491" s="305"/>
      <c r="L491" s="88">
        <v>4.91</v>
      </c>
      <c r="M491" s="88">
        <f t="shared" si="118"/>
        <v>4.3499999999999996</v>
      </c>
      <c r="N491" s="27"/>
      <c r="O491" s="27"/>
      <c r="P491" s="27"/>
      <c r="Q491" s="27"/>
      <c r="R491" s="283"/>
      <c r="S491" s="220"/>
      <c r="T491" s="220"/>
      <c r="U491" s="220"/>
      <c r="V491" s="220"/>
      <c r="W491" s="220"/>
      <c r="X491" s="220"/>
      <c r="Y491" s="220"/>
      <c r="Z491" s="220"/>
      <c r="AA491" s="220"/>
      <c r="AB491" s="220"/>
      <c r="AC491" s="220"/>
      <c r="AD491" s="220"/>
      <c r="AE491" s="220"/>
      <c r="AF491" s="220"/>
      <c r="AG491" s="220"/>
      <c r="AH491" s="245"/>
      <c r="AI491" s="245"/>
      <c r="AJ491" s="245"/>
      <c r="AK491" s="245"/>
      <c r="AL491" s="245"/>
      <c r="AM491" s="220"/>
      <c r="AN491" s="220"/>
      <c r="AO491" s="220"/>
      <c r="AP491" s="220"/>
      <c r="AQ491" s="220"/>
    </row>
    <row r="492" spans="1:43" s="80" customFormat="1" ht="20.100000000000001" hidden="1" customHeight="1" outlineLevel="1">
      <c r="A492" s="271"/>
      <c r="B492" s="323" t="s">
        <v>333</v>
      </c>
      <c r="C492" s="79">
        <v>72310</v>
      </c>
      <c r="D492" s="79" t="s">
        <v>85</v>
      </c>
      <c r="E492" s="78" t="s">
        <v>949</v>
      </c>
      <c r="F492" s="79" t="s">
        <v>98</v>
      </c>
      <c r="G492" s="71">
        <v>4</v>
      </c>
      <c r="H492" s="71">
        <f t="shared" si="119"/>
        <v>36.44</v>
      </c>
      <c r="I492" s="88">
        <f>ROUND((H492*$M$13)+H492,2)</f>
        <v>46.53</v>
      </c>
      <c r="J492" s="277">
        <f t="shared" si="120"/>
        <v>186.12</v>
      </c>
      <c r="K492" s="305"/>
      <c r="L492" s="88">
        <v>41.18</v>
      </c>
      <c r="M492" s="88">
        <f t="shared" si="118"/>
        <v>36.44</v>
      </c>
      <c r="N492" s="27"/>
      <c r="O492" s="27"/>
      <c r="P492" s="27"/>
      <c r="Q492" s="27"/>
      <c r="R492" s="283"/>
      <c r="S492" s="220"/>
      <c r="T492" s="220"/>
      <c r="U492" s="220"/>
      <c r="V492" s="220"/>
      <c r="W492" s="220"/>
      <c r="X492" s="220"/>
      <c r="Y492" s="220"/>
      <c r="Z492" s="220"/>
      <c r="AA492" s="220"/>
      <c r="AB492" s="220"/>
      <c r="AC492" s="220"/>
      <c r="AD492" s="220"/>
      <c r="AE492" s="220"/>
      <c r="AF492" s="220"/>
      <c r="AG492" s="220"/>
      <c r="AH492" s="245"/>
      <c r="AI492" s="245"/>
      <c r="AJ492" s="245"/>
      <c r="AK492" s="245"/>
      <c r="AL492" s="245"/>
      <c r="AM492" s="220"/>
      <c r="AN492" s="220"/>
      <c r="AO492" s="220"/>
      <c r="AP492" s="220"/>
      <c r="AQ492" s="220"/>
    </row>
    <row r="493" spans="1:43" s="80" customFormat="1" ht="20.100000000000001" hidden="1" customHeight="1" outlineLevel="1">
      <c r="A493" s="271"/>
      <c r="B493" s="323" t="s">
        <v>948</v>
      </c>
      <c r="C493" s="12" t="s">
        <v>851</v>
      </c>
      <c r="D493" s="12" t="s">
        <v>104</v>
      </c>
      <c r="E493" s="78" t="s">
        <v>969</v>
      </c>
      <c r="F493" s="79" t="s">
        <v>98</v>
      </c>
      <c r="G493" s="71">
        <v>90.1</v>
      </c>
      <c r="H493" s="71">
        <f t="shared" si="119"/>
        <v>21.28</v>
      </c>
      <c r="I493" s="88">
        <f>ROUND((H493*$M$13)+H493,2)</f>
        <v>27.17</v>
      </c>
      <c r="J493" s="277">
        <f t="shared" si="120"/>
        <v>2448.0169999999998</v>
      </c>
      <c r="K493" s="305"/>
      <c r="L493" s="88">
        <v>24.05</v>
      </c>
      <c r="M493" s="88">
        <f t="shared" si="118"/>
        <v>21.28</v>
      </c>
      <c r="N493" s="27"/>
      <c r="O493" s="27"/>
      <c r="P493" s="27"/>
      <c r="Q493" s="27"/>
      <c r="R493" s="283"/>
      <c r="S493" s="220"/>
      <c r="T493" s="220"/>
      <c r="U493" s="220"/>
      <c r="V493" s="220"/>
      <c r="W493" s="220"/>
      <c r="X493" s="220"/>
      <c r="Y493" s="220"/>
      <c r="Z493" s="220"/>
      <c r="AA493" s="220"/>
      <c r="AB493" s="220"/>
      <c r="AC493" s="220"/>
      <c r="AD493" s="220"/>
      <c r="AE493" s="220"/>
      <c r="AF493" s="220"/>
      <c r="AG493" s="220"/>
      <c r="AH493" s="245"/>
      <c r="AI493" s="245"/>
      <c r="AJ493" s="245"/>
      <c r="AK493" s="245"/>
      <c r="AL493" s="245"/>
      <c r="AM493" s="220"/>
      <c r="AN493" s="220"/>
      <c r="AO493" s="220"/>
      <c r="AP493" s="220"/>
      <c r="AQ493" s="220"/>
    </row>
    <row r="494" spans="1:43" s="80" customFormat="1" ht="20.100000000000001" hidden="1" customHeight="1" outlineLevel="1">
      <c r="A494" s="271"/>
      <c r="B494" s="324"/>
      <c r="C494" s="84"/>
      <c r="D494" s="84"/>
      <c r="E494" s="84"/>
      <c r="F494" s="84"/>
      <c r="G494" s="84"/>
      <c r="H494" s="85" t="s">
        <v>223</v>
      </c>
      <c r="I494" s="99" t="e">
        <f>+J494/$J$10</f>
        <v>#DIV/0!</v>
      </c>
      <c r="J494" s="325">
        <f>SUM(J465:J493)</f>
        <v>19454.874999999996</v>
      </c>
      <c r="K494" s="305"/>
      <c r="L494" s="88"/>
      <c r="M494" s="88">
        <f t="shared" si="118"/>
        <v>0</v>
      </c>
      <c r="N494" s="27"/>
      <c r="O494" s="27"/>
      <c r="P494" s="27"/>
      <c r="Q494" s="27"/>
      <c r="R494" s="283"/>
      <c r="S494" s="220"/>
      <c r="T494" s="220"/>
      <c r="U494" s="220"/>
      <c r="V494" s="220"/>
      <c r="W494" s="220"/>
      <c r="X494" s="220"/>
      <c r="Y494" s="220"/>
      <c r="Z494" s="220"/>
      <c r="AA494" s="220"/>
      <c r="AB494" s="220"/>
      <c r="AC494" s="220"/>
      <c r="AD494" s="220"/>
      <c r="AE494" s="220"/>
      <c r="AF494" s="220"/>
      <c r="AG494" s="220"/>
      <c r="AH494" s="245"/>
      <c r="AI494" s="245"/>
      <c r="AJ494" s="245"/>
      <c r="AK494" s="245"/>
      <c r="AL494" s="245"/>
      <c r="AM494" s="220"/>
      <c r="AN494" s="220"/>
      <c r="AO494" s="220"/>
      <c r="AP494" s="220"/>
      <c r="AQ494" s="220"/>
    </row>
    <row r="495" spans="1:43" s="80" customFormat="1" ht="20.100000000000001" hidden="1" customHeight="1">
      <c r="A495" s="271"/>
      <c r="B495" s="271"/>
      <c r="C495" s="230"/>
      <c r="D495" s="230"/>
      <c r="E495" s="24"/>
      <c r="F495" s="230"/>
      <c r="G495" s="48"/>
      <c r="H495" s="47"/>
      <c r="I495" s="5"/>
      <c r="J495" s="326"/>
      <c r="K495" s="305"/>
      <c r="L495" s="88"/>
      <c r="M495" s="88">
        <f t="shared" si="118"/>
        <v>0</v>
      </c>
      <c r="N495" s="27"/>
      <c r="O495" s="27"/>
      <c r="P495" s="27"/>
      <c r="Q495" s="27"/>
      <c r="R495" s="283"/>
      <c r="S495" s="220"/>
      <c r="T495" s="220"/>
      <c r="U495" s="220"/>
      <c r="V495" s="220"/>
      <c r="W495" s="220"/>
      <c r="X495" s="220"/>
      <c r="Y495" s="220"/>
      <c r="Z495" s="220"/>
      <c r="AA495" s="220"/>
      <c r="AB495" s="220"/>
      <c r="AC495" s="220"/>
      <c r="AD495" s="220"/>
      <c r="AE495" s="220"/>
      <c r="AF495" s="220"/>
      <c r="AG495" s="220"/>
      <c r="AH495" s="245"/>
      <c r="AI495" s="245"/>
      <c r="AJ495" s="245"/>
      <c r="AK495" s="245"/>
      <c r="AL495" s="245"/>
      <c r="AM495" s="220"/>
      <c r="AN495" s="220"/>
      <c r="AO495" s="220"/>
      <c r="AP495" s="220"/>
      <c r="AQ495" s="220"/>
    </row>
    <row r="496" spans="1:43" s="80" customFormat="1" ht="20.100000000000001" hidden="1" customHeight="1">
      <c r="A496" s="271"/>
      <c r="B496" s="338">
        <v>21</v>
      </c>
      <c r="C496" s="40"/>
      <c r="D496" s="40"/>
      <c r="E496" s="18" t="s">
        <v>221</v>
      </c>
      <c r="F496" s="40"/>
      <c r="G496" s="58"/>
      <c r="H496" s="57"/>
      <c r="I496" s="35"/>
      <c r="J496" s="322">
        <f>J500</f>
        <v>2482.62</v>
      </c>
      <c r="K496" s="306"/>
      <c r="L496" s="184"/>
      <c r="M496" s="184">
        <f t="shared" si="118"/>
        <v>0</v>
      </c>
      <c r="N496" s="36"/>
      <c r="O496" s="36"/>
      <c r="P496" s="36"/>
      <c r="Q496" s="36"/>
      <c r="R496" s="280"/>
      <c r="S496" s="218"/>
      <c r="T496" s="218"/>
      <c r="U496" s="218"/>
      <c r="V496" s="218"/>
      <c r="W496" s="218"/>
      <c r="X496" s="218"/>
      <c r="Y496" s="218"/>
      <c r="Z496" s="218"/>
      <c r="AA496" s="218"/>
      <c r="AB496" s="218"/>
      <c r="AC496" s="218"/>
      <c r="AD496" s="218"/>
      <c r="AE496" s="218"/>
      <c r="AF496" s="218"/>
      <c r="AG496" s="218"/>
      <c r="AH496" s="223"/>
      <c r="AI496" s="223"/>
      <c r="AJ496" s="223"/>
      <c r="AK496" s="223"/>
      <c r="AL496" s="223"/>
      <c r="AM496" s="218"/>
      <c r="AN496" s="218"/>
      <c r="AO496" s="218"/>
      <c r="AP496" s="218"/>
      <c r="AQ496" s="218"/>
    </row>
    <row r="497" spans="1:43" s="80" customFormat="1" ht="20.100000000000001" hidden="1" customHeight="1" outlineLevel="1">
      <c r="A497" s="271"/>
      <c r="B497" s="323" t="s">
        <v>24</v>
      </c>
      <c r="C497" s="79"/>
      <c r="D497" s="79" t="s">
        <v>2</v>
      </c>
      <c r="E497" s="13" t="s">
        <v>819</v>
      </c>
      <c r="F497" s="79" t="s">
        <v>81</v>
      </c>
      <c r="G497" s="71">
        <v>1</v>
      </c>
      <c r="H497" s="71">
        <f t="shared" ref="H497:H499" si="121">+M497</f>
        <v>1493.15</v>
      </c>
      <c r="I497" s="88">
        <f>ROUND((H497*$M$13)+H497,2)</f>
        <v>1906.75</v>
      </c>
      <c r="J497" s="277">
        <f t="shared" ref="J497:J499" si="122">+I497*G497</f>
        <v>1906.75</v>
      </c>
      <c r="K497" s="305"/>
      <c r="L497" s="88">
        <v>1687.18</v>
      </c>
      <c r="M497" s="88">
        <f t="shared" si="118"/>
        <v>1493.15</v>
      </c>
      <c r="N497" s="27"/>
      <c r="O497" s="27"/>
      <c r="P497" s="27"/>
      <c r="Q497" s="27"/>
      <c r="R497" s="283"/>
      <c r="S497" s="220"/>
      <c r="T497" s="220"/>
      <c r="U497" s="220"/>
      <c r="V497" s="220"/>
      <c r="W497" s="220"/>
      <c r="X497" s="220"/>
      <c r="Y497" s="220"/>
      <c r="Z497" s="220"/>
      <c r="AA497" s="220"/>
      <c r="AB497" s="220"/>
      <c r="AC497" s="220"/>
      <c r="AD497" s="220"/>
      <c r="AE497" s="220"/>
      <c r="AF497" s="220"/>
      <c r="AG497" s="220"/>
      <c r="AH497" s="245"/>
      <c r="AI497" s="245"/>
      <c r="AJ497" s="245"/>
      <c r="AK497" s="245"/>
      <c r="AL497" s="245"/>
      <c r="AM497" s="220"/>
      <c r="AN497" s="220"/>
      <c r="AO497" s="220"/>
      <c r="AP497" s="220"/>
      <c r="AQ497" s="220"/>
    </row>
    <row r="498" spans="1:43" s="80" customFormat="1" ht="20.100000000000001" hidden="1" customHeight="1" outlineLevel="1">
      <c r="A498" s="271"/>
      <c r="B498" s="323" t="s">
        <v>164</v>
      </c>
      <c r="C498" s="79"/>
      <c r="D498" s="79" t="s">
        <v>2</v>
      </c>
      <c r="E498" s="13" t="s">
        <v>783</v>
      </c>
      <c r="F498" s="79" t="s">
        <v>98</v>
      </c>
      <c r="G498" s="71">
        <v>5</v>
      </c>
      <c r="H498" s="71">
        <f t="shared" si="121"/>
        <v>45.26</v>
      </c>
      <c r="I498" s="88">
        <f>ROUND((H498*$M$13)+H498,2)</f>
        <v>57.8</v>
      </c>
      <c r="J498" s="277">
        <f t="shared" si="122"/>
        <v>289</v>
      </c>
      <c r="K498" s="305"/>
      <c r="L498" s="88">
        <v>51.14</v>
      </c>
      <c r="M498" s="88">
        <f t="shared" si="118"/>
        <v>45.26</v>
      </c>
      <c r="N498" s="27"/>
      <c r="O498" s="27"/>
      <c r="P498" s="27"/>
      <c r="Q498" s="27"/>
      <c r="R498" s="283"/>
      <c r="S498" s="220"/>
      <c r="T498" s="220"/>
      <c r="U498" s="220"/>
      <c r="V498" s="220"/>
      <c r="W498" s="220"/>
      <c r="X498" s="220"/>
      <c r="Y498" s="220"/>
      <c r="Z498" s="220"/>
      <c r="AA498" s="220"/>
      <c r="AB498" s="220"/>
      <c r="AC498" s="220"/>
      <c r="AD498" s="220"/>
      <c r="AE498" s="220"/>
      <c r="AF498" s="220"/>
      <c r="AG498" s="220"/>
      <c r="AH498" s="245"/>
      <c r="AI498" s="245"/>
      <c r="AJ498" s="245"/>
      <c r="AK498" s="245"/>
      <c r="AL498" s="245"/>
      <c r="AM498" s="220"/>
      <c r="AN498" s="220"/>
      <c r="AO498" s="220"/>
      <c r="AP498" s="220"/>
      <c r="AQ498" s="220"/>
    </row>
    <row r="499" spans="1:43" ht="20.100000000000001" hidden="1" customHeight="1" outlineLevel="1">
      <c r="A499" s="271"/>
      <c r="B499" s="323" t="s">
        <v>165</v>
      </c>
      <c r="C499" s="79"/>
      <c r="D499" s="79" t="s">
        <v>2</v>
      </c>
      <c r="E499" s="13" t="s">
        <v>784</v>
      </c>
      <c r="F499" s="79" t="s">
        <v>81</v>
      </c>
      <c r="G499" s="71">
        <v>1</v>
      </c>
      <c r="H499" s="71">
        <f t="shared" si="121"/>
        <v>224.64</v>
      </c>
      <c r="I499" s="88">
        <f>ROUND((H499*$M$13)+H499,2)</f>
        <v>286.87</v>
      </c>
      <c r="J499" s="277">
        <f t="shared" si="122"/>
        <v>286.87</v>
      </c>
      <c r="K499" s="305"/>
      <c r="L499" s="88">
        <v>253.83</v>
      </c>
      <c r="M499" s="88">
        <f t="shared" si="118"/>
        <v>224.64</v>
      </c>
      <c r="N499" s="11"/>
      <c r="O499" s="11"/>
      <c r="P499" s="11"/>
      <c r="Q499" s="11"/>
      <c r="R499" s="279"/>
      <c r="AH499" s="217"/>
      <c r="AI499" s="217"/>
      <c r="AJ499" s="217"/>
      <c r="AK499" s="217"/>
      <c r="AL499" s="217"/>
      <c r="AM499" s="5"/>
      <c r="AN499" s="5"/>
      <c r="AO499" s="5"/>
      <c r="AP499" s="5"/>
      <c r="AQ499" s="5"/>
    </row>
    <row r="500" spans="1:43" ht="20.100000000000001" hidden="1" customHeight="1" outlineLevel="1">
      <c r="A500" s="271"/>
      <c r="B500" s="324"/>
      <c r="C500" s="84"/>
      <c r="D500" s="84"/>
      <c r="E500" s="84"/>
      <c r="F500" s="84"/>
      <c r="G500" s="84"/>
      <c r="H500" s="85" t="s">
        <v>223</v>
      </c>
      <c r="I500" s="99" t="e">
        <f>+J500/$J$10</f>
        <v>#DIV/0!</v>
      </c>
      <c r="J500" s="325">
        <f>SUM(J497:J499)</f>
        <v>2482.62</v>
      </c>
      <c r="K500" s="305"/>
      <c r="L500" s="88"/>
      <c r="M500" s="88">
        <f t="shared" si="118"/>
        <v>0</v>
      </c>
      <c r="N500" s="11"/>
      <c r="O500" s="11"/>
      <c r="P500" s="11"/>
      <c r="Q500" s="11"/>
      <c r="R500" s="279"/>
      <c r="AH500" s="217"/>
      <c r="AI500" s="217"/>
      <c r="AJ500" s="217"/>
      <c r="AK500" s="217"/>
      <c r="AL500" s="217"/>
      <c r="AM500" s="5"/>
      <c r="AN500" s="5"/>
      <c r="AO500" s="5"/>
      <c r="AP500" s="5"/>
      <c r="AQ500" s="5"/>
    </row>
    <row r="501" spans="1:43" ht="20.100000000000001" hidden="1" customHeight="1">
      <c r="A501" s="271"/>
      <c r="B501" s="271"/>
      <c r="C501" s="230"/>
      <c r="D501" s="230"/>
      <c r="E501" s="24"/>
      <c r="F501" s="230"/>
      <c r="G501" s="48"/>
      <c r="H501" s="47"/>
      <c r="I501" s="5"/>
      <c r="J501" s="326"/>
      <c r="K501" s="305"/>
      <c r="L501" s="88"/>
      <c r="M501" s="88">
        <f t="shared" si="118"/>
        <v>0</v>
      </c>
      <c r="N501" s="11"/>
      <c r="O501" s="11"/>
      <c r="P501" s="11"/>
      <c r="Q501" s="11"/>
      <c r="R501" s="279"/>
      <c r="AH501" s="217"/>
      <c r="AI501" s="217"/>
      <c r="AJ501" s="217"/>
      <c r="AK501" s="217"/>
      <c r="AL501" s="217"/>
      <c r="AM501" s="5"/>
      <c r="AN501" s="5"/>
      <c r="AO501" s="5"/>
      <c r="AP501" s="5"/>
      <c r="AQ501" s="5"/>
    </row>
    <row r="502" spans="1:43" ht="20.100000000000001" hidden="1" customHeight="1">
      <c r="A502" s="271"/>
      <c r="B502" s="321">
        <v>22</v>
      </c>
      <c r="C502" s="40"/>
      <c r="D502" s="40"/>
      <c r="E502" s="18" t="s">
        <v>22</v>
      </c>
      <c r="F502" s="18"/>
      <c r="G502" s="52"/>
      <c r="H502" s="52"/>
      <c r="I502" s="18"/>
      <c r="J502" s="322">
        <f>J515</f>
        <v>12446.28</v>
      </c>
      <c r="K502" s="306"/>
      <c r="L502" s="184"/>
      <c r="M502" s="184">
        <f t="shared" si="118"/>
        <v>0</v>
      </c>
      <c r="N502" s="36"/>
      <c r="O502" s="36"/>
      <c r="P502" s="36"/>
      <c r="Q502" s="36"/>
      <c r="R502" s="280"/>
      <c r="S502" s="218"/>
      <c r="T502" s="218"/>
      <c r="U502" s="218"/>
      <c r="V502" s="218"/>
      <c r="W502" s="218"/>
      <c r="X502" s="218"/>
      <c r="Y502" s="218"/>
      <c r="Z502" s="218"/>
      <c r="AA502" s="218"/>
      <c r="AB502" s="218"/>
      <c r="AC502" s="218"/>
      <c r="AD502" s="218"/>
      <c r="AE502" s="218"/>
      <c r="AF502" s="218"/>
      <c r="AG502" s="218"/>
      <c r="AH502" s="223"/>
      <c r="AI502" s="223"/>
      <c r="AJ502" s="223"/>
      <c r="AK502" s="223"/>
      <c r="AL502" s="223"/>
      <c r="AM502" s="218"/>
      <c r="AN502" s="218"/>
      <c r="AO502" s="218"/>
      <c r="AP502" s="218"/>
      <c r="AQ502" s="218"/>
    </row>
    <row r="503" spans="1:43" ht="20.100000000000001" hidden="1" customHeight="1" outlineLevel="1">
      <c r="A503" s="271"/>
      <c r="B503" s="323" t="s">
        <v>170</v>
      </c>
      <c r="C503" s="79">
        <v>68070</v>
      </c>
      <c r="D503" s="79" t="s">
        <v>85</v>
      </c>
      <c r="E503" s="78" t="s">
        <v>70</v>
      </c>
      <c r="F503" s="26" t="s">
        <v>98</v>
      </c>
      <c r="G503" s="71">
        <v>3</v>
      </c>
      <c r="H503" s="71">
        <f t="shared" ref="H503:H514" si="123">+M503</f>
        <v>37.97</v>
      </c>
      <c r="I503" s="88">
        <f t="shared" ref="I503:I514" si="124">ROUND((H503*$M$13)+H503,2)</f>
        <v>48.49</v>
      </c>
      <c r="J503" s="277">
        <f t="shared" ref="J503:J514" si="125">+I503*G503</f>
        <v>145.47</v>
      </c>
      <c r="K503" s="305"/>
      <c r="L503" s="88">
        <v>42.9</v>
      </c>
      <c r="M503" s="88">
        <f t="shared" si="118"/>
        <v>37.97</v>
      </c>
      <c r="N503" s="11"/>
      <c r="O503" s="11"/>
      <c r="P503" s="11"/>
      <c r="Q503" s="11"/>
      <c r="R503" s="279"/>
      <c r="AH503" s="217"/>
      <c r="AI503" s="217"/>
      <c r="AJ503" s="217"/>
      <c r="AK503" s="217"/>
      <c r="AL503" s="217"/>
      <c r="AM503" s="5"/>
      <c r="AN503" s="5"/>
      <c r="AO503" s="5"/>
      <c r="AP503" s="5"/>
      <c r="AQ503" s="5"/>
    </row>
    <row r="504" spans="1:43" ht="20.100000000000001" hidden="1" customHeight="1" outlineLevel="1">
      <c r="A504" s="271"/>
      <c r="B504" s="323" t="s">
        <v>171</v>
      </c>
      <c r="C504" s="79" t="s">
        <v>785</v>
      </c>
      <c r="D504" s="54" t="s">
        <v>104</v>
      </c>
      <c r="E504" s="11" t="s">
        <v>146</v>
      </c>
      <c r="F504" s="30" t="s">
        <v>98</v>
      </c>
      <c r="G504" s="71">
        <v>35</v>
      </c>
      <c r="H504" s="71">
        <f t="shared" si="123"/>
        <v>8.76</v>
      </c>
      <c r="I504" s="88">
        <f t="shared" si="124"/>
        <v>11.19</v>
      </c>
      <c r="J504" s="277">
        <f t="shared" si="125"/>
        <v>391.65</v>
      </c>
      <c r="K504" s="305"/>
      <c r="L504" s="88">
        <v>9.9</v>
      </c>
      <c r="M504" s="88">
        <f t="shared" si="118"/>
        <v>8.76</v>
      </c>
      <c r="N504" s="11"/>
      <c r="O504" s="11"/>
      <c r="P504" s="11"/>
      <c r="Q504" s="11"/>
      <c r="R504" s="279"/>
      <c r="AH504" s="217"/>
      <c r="AI504" s="217"/>
      <c r="AJ504" s="217"/>
      <c r="AK504" s="217"/>
      <c r="AL504" s="217"/>
      <c r="AM504" s="5"/>
      <c r="AN504" s="5"/>
      <c r="AO504" s="5"/>
      <c r="AP504" s="5"/>
      <c r="AQ504" s="5"/>
    </row>
    <row r="505" spans="1:43" ht="20.100000000000001" hidden="1" customHeight="1" outlineLevel="1">
      <c r="A505" s="271"/>
      <c r="B505" s="323" t="s">
        <v>173</v>
      </c>
      <c r="C505" s="79" t="s">
        <v>786</v>
      </c>
      <c r="D505" s="54" t="s">
        <v>104</v>
      </c>
      <c r="E505" s="11" t="s">
        <v>893</v>
      </c>
      <c r="F505" s="26" t="s">
        <v>81</v>
      </c>
      <c r="G505" s="71">
        <v>10</v>
      </c>
      <c r="H505" s="71">
        <f t="shared" si="123"/>
        <v>30.18</v>
      </c>
      <c r="I505" s="88">
        <f t="shared" si="124"/>
        <v>38.54</v>
      </c>
      <c r="J505" s="277">
        <f t="shared" si="125"/>
        <v>385.4</v>
      </c>
      <c r="K505" s="305"/>
      <c r="L505" s="88">
        <v>34.1</v>
      </c>
      <c r="M505" s="88">
        <f t="shared" si="118"/>
        <v>30.18</v>
      </c>
      <c r="N505" s="11"/>
      <c r="O505" s="11"/>
      <c r="P505" s="11"/>
      <c r="Q505" s="11"/>
      <c r="R505" s="279"/>
      <c r="AH505" s="217"/>
      <c r="AI505" s="217"/>
      <c r="AJ505" s="217"/>
      <c r="AK505" s="217"/>
      <c r="AL505" s="217"/>
      <c r="AM505" s="5"/>
      <c r="AN505" s="5"/>
      <c r="AO505" s="5"/>
      <c r="AP505" s="5"/>
      <c r="AQ505" s="5"/>
    </row>
    <row r="506" spans="1:43" ht="20.100000000000001" hidden="1" customHeight="1" outlineLevel="1" collapsed="1">
      <c r="A506" s="271"/>
      <c r="B506" s="323" t="s">
        <v>187</v>
      </c>
      <c r="C506" s="79"/>
      <c r="D506" s="79" t="s">
        <v>2</v>
      </c>
      <c r="E506" s="11" t="s">
        <v>787</v>
      </c>
      <c r="F506" s="26" t="s">
        <v>376</v>
      </c>
      <c r="G506" s="71">
        <v>20</v>
      </c>
      <c r="H506" s="71">
        <f t="shared" si="123"/>
        <v>2.4300000000000002</v>
      </c>
      <c r="I506" s="88">
        <f t="shared" si="124"/>
        <v>3.1</v>
      </c>
      <c r="J506" s="277">
        <f t="shared" si="125"/>
        <v>62</v>
      </c>
      <c r="K506" s="305"/>
      <c r="L506" s="88">
        <v>2.75</v>
      </c>
      <c r="M506" s="88">
        <f t="shared" si="118"/>
        <v>2.4300000000000002</v>
      </c>
      <c r="N506" s="11"/>
      <c r="O506" s="11"/>
      <c r="P506" s="11"/>
      <c r="Q506" s="11"/>
      <c r="R506" s="279"/>
      <c r="AH506" s="217"/>
      <c r="AI506" s="217"/>
      <c r="AJ506" s="217"/>
      <c r="AK506" s="217"/>
      <c r="AL506" s="217"/>
      <c r="AM506" s="5"/>
      <c r="AN506" s="5"/>
      <c r="AO506" s="5"/>
      <c r="AP506" s="5"/>
      <c r="AQ506" s="5"/>
    </row>
    <row r="507" spans="1:43" s="80" customFormat="1" ht="20.100000000000001" hidden="1" customHeight="1" outlineLevel="1">
      <c r="A507" s="271"/>
      <c r="B507" s="323" t="s">
        <v>188</v>
      </c>
      <c r="C507" s="79"/>
      <c r="D507" s="79" t="s">
        <v>2</v>
      </c>
      <c r="E507" s="11" t="s">
        <v>514</v>
      </c>
      <c r="F507" s="26" t="s">
        <v>81</v>
      </c>
      <c r="G507" s="71">
        <v>20</v>
      </c>
      <c r="H507" s="71">
        <f t="shared" si="123"/>
        <v>1.85</v>
      </c>
      <c r="I507" s="88">
        <f t="shared" si="124"/>
        <v>2.36</v>
      </c>
      <c r="J507" s="277">
        <f t="shared" si="125"/>
        <v>47.199999999999996</v>
      </c>
      <c r="K507" s="305"/>
      <c r="L507" s="88">
        <v>2.09</v>
      </c>
      <c r="M507" s="88">
        <f t="shared" si="118"/>
        <v>1.85</v>
      </c>
      <c r="N507" s="27"/>
      <c r="O507" s="27"/>
      <c r="P507" s="27"/>
      <c r="Q507" s="27"/>
      <c r="R507" s="283"/>
      <c r="S507" s="220"/>
      <c r="T507" s="220"/>
      <c r="U507" s="220"/>
      <c r="V507" s="220"/>
      <c r="W507" s="220"/>
      <c r="X507" s="220"/>
      <c r="Y507" s="220"/>
      <c r="Z507" s="220"/>
      <c r="AA507" s="220"/>
      <c r="AB507" s="220"/>
      <c r="AC507" s="220"/>
      <c r="AD507" s="220"/>
      <c r="AE507" s="220"/>
      <c r="AF507" s="220"/>
      <c r="AG507" s="220"/>
      <c r="AH507" s="245"/>
      <c r="AI507" s="245"/>
      <c r="AJ507" s="245"/>
      <c r="AK507" s="245"/>
      <c r="AL507" s="245"/>
      <c r="AM507" s="220"/>
      <c r="AN507" s="220"/>
      <c r="AO507" s="220"/>
      <c r="AP507" s="220"/>
      <c r="AQ507" s="220"/>
    </row>
    <row r="508" spans="1:43" s="80" customFormat="1" ht="30" hidden="1" customHeight="1" outlineLevel="1">
      <c r="A508" s="271"/>
      <c r="B508" s="323" t="s">
        <v>334</v>
      </c>
      <c r="C508" s="79"/>
      <c r="D508" s="79" t="s">
        <v>2</v>
      </c>
      <c r="E508" s="78" t="s">
        <v>517</v>
      </c>
      <c r="F508" s="26" t="s">
        <v>81</v>
      </c>
      <c r="G508" s="71">
        <v>1</v>
      </c>
      <c r="H508" s="71">
        <f t="shared" si="123"/>
        <v>177.18</v>
      </c>
      <c r="I508" s="88">
        <f t="shared" si="124"/>
        <v>226.26</v>
      </c>
      <c r="J508" s="277">
        <f t="shared" si="125"/>
        <v>226.26</v>
      </c>
      <c r="K508" s="305"/>
      <c r="L508" s="88">
        <v>200.2</v>
      </c>
      <c r="M508" s="88">
        <f t="shared" si="118"/>
        <v>177.18</v>
      </c>
      <c r="N508" s="27"/>
      <c r="O508" s="27"/>
      <c r="P508" s="27"/>
      <c r="Q508" s="27"/>
      <c r="R508" s="283"/>
      <c r="S508" s="220"/>
      <c r="T508" s="220"/>
      <c r="U508" s="220"/>
      <c r="V508" s="220"/>
      <c r="W508" s="220"/>
      <c r="X508" s="220"/>
      <c r="Y508" s="220"/>
      <c r="Z508" s="220"/>
      <c r="AA508" s="220"/>
      <c r="AB508" s="220"/>
      <c r="AC508" s="220"/>
      <c r="AD508" s="220"/>
      <c r="AE508" s="220"/>
      <c r="AF508" s="220"/>
      <c r="AG508" s="220"/>
      <c r="AH508" s="245"/>
      <c r="AI508" s="245"/>
      <c r="AJ508" s="245"/>
      <c r="AK508" s="245"/>
      <c r="AL508" s="245"/>
      <c r="AM508" s="220"/>
      <c r="AN508" s="220"/>
      <c r="AO508" s="220"/>
      <c r="AP508" s="220"/>
      <c r="AQ508" s="220"/>
    </row>
    <row r="509" spans="1:43" s="80" customFormat="1" ht="20.100000000000001" hidden="1" customHeight="1" outlineLevel="1">
      <c r="A509" s="271"/>
      <c r="B509" s="335" t="s">
        <v>335</v>
      </c>
      <c r="C509" s="26" t="s">
        <v>412</v>
      </c>
      <c r="D509" s="214" t="s">
        <v>85</v>
      </c>
      <c r="E509" s="33" t="s">
        <v>788</v>
      </c>
      <c r="F509" s="26" t="s">
        <v>83</v>
      </c>
      <c r="G509" s="71">
        <v>30</v>
      </c>
      <c r="H509" s="71">
        <f t="shared" si="123"/>
        <v>2.92</v>
      </c>
      <c r="I509" s="88">
        <f t="shared" si="124"/>
        <v>3.73</v>
      </c>
      <c r="J509" s="277">
        <f t="shared" si="125"/>
        <v>111.9</v>
      </c>
      <c r="K509" s="305"/>
      <c r="L509" s="88">
        <v>3.3</v>
      </c>
      <c r="M509" s="88">
        <f t="shared" si="118"/>
        <v>2.92</v>
      </c>
      <c r="N509" s="27"/>
      <c r="O509" s="27"/>
      <c r="P509" s="27"/>
      <c r="Q509" s="27"/>
      <c r="R509" s="283"/>
      <c r="S509" s="220"/>
      <c r="T509" s="220"/>
      <c r="U509" s="220"/>
      <c r="V509" s="220"/>
      <c r="W509" s="220"/>
      <c r="X509" s="220"/>
      <c r="Y509" s="220"/>
      <c r="Z509" s="220"/>
      <c r="AA509" s="220"/>
      <c r="AB509" s="220"/>
      <c r="AC509" s="220"/>
      <c r="AD509" s="220"/>
      <c r="AE509" s="220"/>
      <c r="AF509" s="220"/>
      <c r="AG509" s="220"/>
      <c r="AH509" s="245"/>
      <c r="AI509" s="245"/>
      <c r="AJ509" s="245"/>
      <c r="AK509" s="245"/>
      <c r="AL509" s="245"/>
      <c r="AM509" s="220"/>
      <c r="AN509" s="220"/>
      <c r="AO509" s="220"/>
      <c r="AP509" s="220"/>
      <c r="AQ509" s="220"/>
    </row>
    <row r="510" spans="1:43" s="80" customFormat="1" ht="20.100000000000001" hidden="1" customHeight="1" outlineLevel="1">
      <c r="A510" s="271"/>
      <c r="B510" s="323" t="s">
        <v>336</v>
      </c>
      <c r="C510" s="26">
        <v>68069</v>
      </c>
      <c r="D510" s="26" t="s">
        <v>85</v>
      </c>
      <c r="E510" s="27" t="s">
        <v>515</v>
      </c>
      <c r="F510" s="26" t="s">
        <v>81</v>
      </c>
      <c r="G510" s="71">
        <v>10</v>
      </c>
      <c r="H510" s="71">
        <f t="shared" si="123"/>
        <v>34.56</v>
      </c>
      <c r="I510" s="88">
        <f t="shared" si="124"/>
        <v>44.13</v>
      </c>
      <c r="J510" s="277">
        <f t="shared" si="125"/>
        <v>441.3</v>
      </c>
      <c r="K510" s="305"/>
      <c r="L510" s="88">
        <v>39.049999999999997</v>
      </c>
      <c r="M510" s="88">
        <f t="shared" si="118"/>
        <v>34.56</v>
      </c>
      <c r="N510" s="27"/>
      <c r="O510" s="27"/>
      <c r="P510" s="27"/>
      <c r="Q510" s="27"/>
      <c r="R510" s="283"/>
      <c r="S510" s="220"/>
      <c r="T510" s="220"/>
      <c r="U510" s="220"/>
      <c r="V510" s="220"/>
      <c r="W510" s="220"/>
      <c r="X510" s="220"/>
      <c r="Y510" s="220"/>
      <c r="Z510" s="220"/>
      <c r="AA510" s="220"/>
      <c r="AB510" s="220"/>
      <c r="AC510" s="220"/>
      <c r="AD510" s="220"/>
      <c r="AE510" s="220"/>
      <c r="AF510" s="220"/>
      <c r="AG510" s="220"/>
      <c r="AH510" s="245"/>
      <c r="AI510" s="245"/>
      <c r="AJ510" s="245"/>
      <c r="AK510" s="245"/>
      <c r="AL510" s="245"/>
      <c r="AM510" s="220"/>
      <c r="AN510" s="220"/>
      <c r="AO510" s="220"/>
      <c r="AP510" s="220"/>
      <c r="AQ510" s="220"/>
    </row>
    <row r="511" spans="1:43" s="80" customFormat="1" ht="20.100000000000001" hidden="1" customHeight="1" outlineLevel="1">
      <c r="A511" s="271"/>
      <c r="B511" s="323" t="s">
        <v>934</v>
      </c>
      <c r="C511" s="26">
        <v>72253</v>
      </c>
      <c r="D511" s="26" t="s">
        <v>85</v>
      </c>
      <c r="E511" s="27" t="s">
        <v>71</v>
      </c>
      <c r="F511" s="30" t="s">
        <v>98</v>
      </c>
      <c r="G511" s="71">
        <v>250</v>
      </c>
      <c r="H511" s="71">
        <f t="shared" si="123"/>
        <v>14.12</v>
      </c>
      <c r="I511" s="88">
        <f t="shared" si="124"/>
        <v>18.03</v>
      </c>
      <c r="J511" s="277">
        <f t="shared" si="125"/>
        <v>4507.5</v>
      </c>
      <c r="K511" s="305"/>
      <c r="L511" s="88">
        <v>15.95</v>
      </c>
      <c r="M511" s="88">
        <f t="shared" si="118"/>
        <v>14.12</v>
      </c>
      <c r="N511" s="27"/>
      <c r="O511" s="27"/>
      <c r="P511" s="27"/>
      <c r="Q511" s="27"/>
      <c r="R511" s="283"/>
      <c r="S511" s="220"/>
      <c r="T511" s="220"/>
      <c r="U511" s="220"/>
      <c r="V511" s="220"/>
      <c r="W511" s="220"/>
      <c r="X511" s="220"/>
      <c r="Y511" s="220"/>
      <c r="Z511" s="220"/>
      <c r="AA511" s="220"/>
      <c r="AB511" s="220"/>
      <c r="AC511" s="220"/>
      <c r="AD511" s="220"/>
      <c r="AE511" s="220"/>
      <c r="AF511" s="220"/>
      <c r="AG511" s="220"/>
      <c r="AH511" s="245"/>
      <c r="AI511" s="245"/>
      <c r="AJ511" s="245"/>
      <c r="AK511" s="245"/>
      <c r="AL511" s="245"/>
      <c r="AM511" s="220"/>
      <c r="AN511" s="220"/>
      <c r="AO511" s="220"/>
      <c r="AP511" s="220"/>
      <c r="AQ511" s="220"/>
    </row>
    <row r="512" spans="1:43" s="80" customFormat="1" ht="20.100000000000001" hidden="1" customHeight="1" outlineLevel="1">
      <c r="A512" s="271"/>
      <c r="B512" s="323" t="s">
        <v>337</v>
      </c>
      <c r="C512" s="26">
        <v>72254</v>
      </c>
      <c r="D512" s="26" t="s">
        <v>85</v>
      </c>
      <c r="E512" s="27" t="s">
        <v>72</v>
      </c>
      <c r="F512" s="30" t="s">
        <v>98</v>
      </c>
      <c r="G512" s="71">
        <v>200</v>
      </c>
      <c r="H512" s="71">
        <f t="shared" si="123"/>
        <v>20.440000000000001</v>
      </c>
      <c r="I512" s="88">
        <f t="shared" si="124"/>
        <v>26.1</v>
      </c>
      <c r="J512" s="277">
        <f t="shared" si="125"/>
        <v>5220</v>
      </c>
      <c r="K512" s="305"/>
      <c r="L512" s="88">
        <v>23.1</v>
      </c>
      <c r="M512" s="88">
        <f t="shared" si="118"/>
        <v>20.440000000000001</v>
      </c>
      <c r="N512" s="27"/>
      <c r="O512" s="27"/>
      <c r="P512" s="27"/>
      <c r="Q512" s="27"/>
      <c r="R512" s="283"/>
      <c r="S512" s="220"/>
      <c r="T512" s="220"/>
      <c r="U512" s="220"/>
      <c r="V512" s="220"/>
      <c r="W512" s="220"/>
      <c r="X512" s="220"/>
      <c r="Y512" s="220"/>
      <c r="Z512" s="220"/>
      <c r="AA512" s="220"/>
      <c r="AB512" s="220"/>
      <c r="AC512" s="220"/>
      <c r="AD512" s="220"/>
      <c r="AE512" s="220"/>
      <c r="AF512" s="220"/>
      <c r="AG512" s="220"/>
      <c r="AH512" s="245"/>
      <c r="AI512" s="245"/>
      <c r="AJ512" s="245"/>
      <c r="AK512" s="245"/>
      <c r="AL512" s="245"/>
      <c r="AM512" s="220"/>
      <c r="AN512" s="220"/>
      <c r="AO512" s="220"/>
      <c r="AP512" s="220"/>
      <c r="AQ512" s="220"/>
    </row>
    <row r="513" spans="1:43" s="80" customFormat="1" ht="20.100000000000001" hidden="1" customHeight="1" outlineLevel="1">
      <c r="A513" s="271"/>
      <c r="B513" s="323" t="s">
        <v>338</v>
      </c>
      <c r="C513" s="79"/>
      <c r="D513" s="79" t="s">
        <v>2</v>
      </c>
      <c r="E513" s="33" t="s">
        <v>516</v>
      </c>
      <c r="F513" s="26" t="s">
        <v>81</v>
      </c>
      <c r="G513" s="71">
        <v>5</v>
      </c>
      <c r="H513" s="71">
        <f t="shared" si="123"/>
        <v>110.98</v>
      </c>
      <c r="I513" s="88">
        <f t="shared" si="124"/>
        <v>141.72</v>
      </c>
      <c r="J513" s="277">
        <f t="shared" si="125"/>
        <v>708.6</v>
      </c>
      <c r="K513" s="305"/>
      <c r="L513" s="88">
        <v>125.4</v>
      </c>
      <c r="M513" s="88">
        <f t="shared" si="118"/>
        <v>110.98</v>
      </c>
      <c r="N513" s="27"/>
      <c r="O513" s="27"/>
      <c r="P513" s="27"/>
      <c r="Q513" s="27"/>
      <c r="R513" s="283"/>
      <c r="S513" s="220"/>
      <c r="T513" s="220"/>
      <c r="U513" s="220"/>
      <c r="V513" s="220"/>
      <c r="W513" s="220"/>
      <c r="X513" s="220"/>
      <c r="Y513" s="220"/>
      <c r="Z513" s="220"/>
      <c r="AA513" s="220"/>
      <c r="AB513" s="220"/>
      <c r="AC513" s="220"/>
      <c r="AD513" s="220"/>
      <c r="AE513" s="220"/>
      <c r="AF513" s="220"/>
      <c r="AG513" s="220"/>
      <c r="AH513" s="245"/>
      <c r="AI513" s="245"/>
      <c r="AJ513" s="245"/>
      <c r="AK513" s="245"/>
      <c r="AL513" s="245"/>
      <c r="AM513" s="220"/>
      <c r="AN513" s="220"/>
      <c r="AO513" s="220"/>
      <c r="AP513" s="220"/>
      <c r="AQ513" s="220"/>
    </row>
    <row r="514" spans="1:43" s="80" customFormat="1" ht="20.100000000000001" hidden="1" customHeight="1" outlineLevel="1">
      <c r="A514" s="271"/>
      <c r="B514" s="323" t="s">
        <v>339</v>
      </c>
      <c r="C514" s="26">
        <v>72263</v>
      </c>
      <c r="D514" s="26" t="s">
        <v>85</v>
      </c>
      <c r="E514" s="27" t="s">
        <v>475</v>
      </c>
      <c r="F514" s="26" t="s">
        <v>81</v>
      </c>
      <c r="G514" s="71">
        <v>10</v>
      </c>
      <c r="H514" s="71">
        <f t="shared" si="123"/>
        <v>15.58</v>
      </c>
      <c r="I514" s="88">
        <f t="shared" si="124"/>
        <v>19.899999999999999</v>
      </c>
      <c r="J514" s="277">
        <f t="shared" si="125"/>
        <v>199</v>
      </c>
      <c r="K514" s="305"/>
      <c r="L514" s="88">
        <v>17.600000000000001</v>
      </c>
      <c r="M514" s="88">
        <f t="shared" si="118"/>
        <v>15.58</v>
      </c>
      <c r="N514" s="27"/>
      <c r="O514" s="27"/>
      <c r="P514" s="27"/>
      <c r="Q514" s="27"/>
      <c r="R514" s="283"/>
      <c r="S514" s="220"/>
      <c r="T514" s="220"/>
      <c r="U514" s="220"/>
      <c r="V514" s="220"/>
      <c r="W514" s="220"/>
      <c r="X514" s="220"/>
      <c r="Y514" s="220"/>
      <c r="Z514" s="220"/>
      <c r="AA514" s="220"/>
      <c r="AB514" s="220"/>
      <c r="AC514" s="220"/>
      <c r="AD514" s="220"/>
      <c r="AE514" s="220"/>
      <c r="AF514" s="220"/>
      <c r="AG514" s="220"/>
      <c r="AH514" s="245"/>
      <c r="AI514" s="245"/>
      <c r="AJ514" s="245"/>
      <c r="AK514" s="245"/>
      <c r="AL514" s="245"/>
      <c r="AM514" s="220"/>
      <c r="AN514" s="220"/>
      <c r="AO514" s="220"/>
      <c r="AP514" s="220"/>
      <c r="AQ514" s="220"/>
    </row>
    <row r="515" spans="1:43" s="80" customFormat="1" ht="20.100000000000001" hidden="1" customHeight="1" outlineLevel="1">
      <c r="A515" s="271"/>
      <c r="B515" s="324"/>
      <c r="C515" s="84"/>
      <c r="D515" s="84"/>
      <c r="E515" s="84"/>
      <c r="F515" s="84"/>
      <c r="G515" s="84"/>
      <c r="H515" s="85" t="s">
        <v>223</v>
      </c>
      <c r="I515" s="99" t="e">
        <f>+J515/$J$10</f>
        <v>#DIV/0!</v>
      </c>
      <c r="J515" s="325">
        <f>SUM(J503:J514)</f>
        <v>12446.28</v>
      </c>
      <c r="K515" s="305"/>
      <c r="L515" s="88"/>
      <c r="M515" s="88">
        <f t="shared" si="118"/>
        <v>0</v>
      </c>
      <c r="N515" s="27"/>
      <c r="O515" s="27"/>
      <c r="P515" s="27"/>
      <c r="Q515" s="27"/>
      <c r="R515" s="283"/>
      <c r="S515" s="220"/>
      <c r="T515" s="220"/>
      <c r="U515" s="220"/>
      <c r="V515" s="220"/>
      <c r="W515" s="220"/>
      <c r="X515" s="220"/>
      <c r="Y515" s="220"/>
      <c r="Z515" s="220"/>
      <c r="AA515" s="220"/>
      <c r="AB515" s="220"/>
      <c r="AC515" s="220"/>
      <c r="AD515" s="220"/>
      <c r="AE515" s="220"/>
      <c r="AF515" s="220"/>
      <c r="AG515" s="220"/>
      <c r="AH515" s="245"/>
      <c r="AI515" s="245"/>
      <c r="AJ515" s="245"/>
      <c r="AK515" s="245"/>
      <c r="AL515" s="245"/>
      <c r="AM515" s="220"/>
      <c r="AN515" s="220"/>
      <c r="AO515" s="220"/>
      <c r="AP515" s="220"/>
      <c r="AQ515" s="220"/>
    </row>
    <row r="516" spans="1:43" s="80" customFormat="1" ht="20.100000000000001" customHeight="1" collapsed="1">
      <c r="A516" s="271"/>
      <c r="B516" s="271"/>
      <c r="C516" s="230"/>
      <c r="D516" s="230"/>
      <c r="E516" s="24"/>
      <c r="F516" s="230"/>
      <c r="G516" s="48"/>
      <c r="H516" s="47"/>
      <c r="I516" s="5"/>
      <c r="J516" s="326"/>
      <c r="K516" s="305"/>
      <c r="L516" s="88"/>
      <c r="M516" s="88">
        <f t="shared" si="118"/>
        <v>0</v>
      </c>
      <c r="N516" s="27"/>
      <c r="O516" s="27"/>
      <c r="P516" s="27"/>
      <c r="Q516" s="27"/>
      <c r="R516" s="283"/>
      <c r="S516" s="220"/>
      <c r="T516" s="220"/>
      <c r="U516" s="220"/>
      <c r="V516" s="220"/>
      <c r="W516" s="220"/>
      <c r="X516" s="220"/>
      <c r="Y516" s="220"/>
      <c r="Z516" s="220"/>
      <c r="AA516" s="220"/>
      <c r="AB516" s="220"/>
      <c r="AC516" s="220"/>
      <c r="AD516" s="220"/>
      <c r="AE516" s="220"/>
      <c r="AF516" s="220"/>
      <c r="AG516" s="220"/>
      <c r="AH516" s="245"/>
      <c r="AI516" s="245"/>
      <c r="AJ516" s="245"/>
      <c r="AK516" s="245"/>
      <c r="AL516" s="245"/>
      <c r="AM516" s="220"/>
      <c r="AN516" s="220"/>
      <c r="AO516" s="220"/>
      <c r="AP516" s="220"/>
      <c r="AQ516" s="220"/>
    </row>
    <row r="517" spans="1:43" s="80" customFormat="1" ht="20.100000000000001" customHeight="1">
      <c r="A517" s="271"/>
      <c r="B517" s="321">
        <v>3</v>
      </c>
      <c r="C517" s="41"/>
      <c r="D517" s="41"/>
      <c r="E517" s="18" t="s">
        <v>218</v>
      </c>
      <c r="F517" s="18"/>
      <c r="G517" s="52"/>
      <c r="H517" s="52"/>
      <c r="I517" s="18"/>
      <c r="J517" s="322"/>
      <c r="K517" s="306"/>
      <c r="L517" s="184"/>
      <c r="M517" s="184">
        <f t="shared" si="118"/>
        <v>0</v>
      </c>
      <c r="N517" s="36"/>
      <c r="O517" s="36"/>
      <c r="P517" s="36"/>
      <c r="Q517" s="36"/>
      <c r="R517" s="280"/>
      <c r="S517" s="218"/>
      <c r="T517" s="218"/>
      <c r="U517" s="218"/>
      <c r="V517" s="218"/>
      <c r="W517" s="218"/>
      <c r="X517" s="218"/>
      <c r="Y517" s="218"/>
      <c r="Z517" s="218"/>
      <c r="AA517" s="218"/>
      <c r="AB517" s="218"/>
      <c r="AC517" s="218"/>
      <c r="AD517" s="218"/>
      <c r="AE517" s="218"/>
      <c r="AF517" s="218"/>
      <c r="AG517" s="218"/>
      <c r="AH517" s="223"/>
      <c r="AI517" s="223"/>
      <c r="AJ517" s="223"/>
      <c r="AK517" s="223"/>
      <c r="AL517" s="223"/>
      <c r="AM517" s="218"/>
      <c r="AN517" s="218"/>
      <c r="AO517" s="218"/>
      <c r="AP517" s="218"/>
      <c r="AQ517" s="218"/>
    </row>
    <row r="518" spans="1:43" s="80" customFormat="1" ht="30" customHeight="1" outlineLevel="1">
      <c r="A518" s="271"/>
      <c r="B518" s="327" t="s">
        <v>1003</v>
      </c>
      <c r="C518" s="54" t="s">
        <v>380</v>
      </c>
      <c r="D518" s="54" t="s">
        <v>104</v>
      </c>
      <c r="E518" s="78" t="s">
        <v>1004</v>
      </c>
      <c r="F518" s="79" t="s">
        <v>81</v>
      </c>
      <c r="G518" s="71">
        <v>6</v>
      </c>
      <c r="H518" s="71">
        <v>796.2</v>
      </c>
      <c r="I518" s="88">
        <f t="shared" ref="I518:I524" si="126">ROUND((H518*$M$13)+H518,2)</f>
        <v>1016.75</v>
      </c>
      <c r="J518" s="277">
        <f t="shared" ref="J518:J532" si="127">+I518*G518</f>
        <v>6100.5</v>
      </c>
      <c r="K518" s="305"/>
      <c r="L518" s="88">
        <v>680.35</v>
      </c>
      <c r="M518" s="88">
        <f t="shared" si="118"/>
        <v>602.11</v>
      </c>
      <c r="N518" s="27"/>
      <c r="O518" s="27"/>
      <c r="P518" s="27"/>
      <c r="Q518" s="27"/>
      <c r="R518" s="283"/>
      <c r="S518" s="220"/>
      <c r="T518" s="220"/>
      <c r="U518" s="220"/>
      <c r="V518" s="220"/>
      <c r="W518" s="220"/>
      <c r="X518" s="220"/>
      <c r="Y518" s="220"/>
      <c r="Z518" s="220"/>
      <c r="AA518" s="220"/>
      <c r="AB518" s="220"/>
      <c r="AC518" s="220"/>
      <c r="AD518" s="220"/>
      <c r="AE518" s="220"/>
      <c r="AF518" s="220"/>
      <c r="AG518" s="220"/>
      <c r="AH518" s="245"/>
      <c r="AI518" s="245"/>
      <c r="AJ518" s="245"/>
      <c r="AK518" s="245"/>
      <c r="AL518" s="245"/>
      <c r="AM518" s="220"/>
      <c r="AN518" s="220"/>
      <c r="AO518" s="220"/>
      <c r="AP518" s="220"/>
      <c r="AQ518" s="220"/>
    </row>
    <row r="519" spans="1:43" ht="20.100000000000001" hidden="1" customHeight="1" outlineLevel="1">
      <c r="A519" s="271"/>
      <c r="B519" s="327" t="s">
        <v>340</v>
      </c>
      <c r="C519" s="79" t="s">
        <v>454</v>
      </c>
      <c r="D519" s="79" t="s">
        <v>104</v>
      </c>
      <c r="E519" s="13" t="s">
        <v>67</v>
      </c>
      <c r="F519" s="79" t="s">
        <v>86</v>
      </c>
      <c r="G519" s="71">
        <v>29.79</v>
      </c>
      <c r="H519" s="71">
        <f t="shared" ref="H519:H532" si="128">+M519</f>
        <v>137.26</v>
      </c>
      <c r="I519" s="88">
        <f t="shared" si="126"/>
        <v>175.28</v>
      </c>
      <c r="J519" s="277">
        <f t="shared" si="127"/>
        <v>5221.5911999999998</v>
      </c>
      <c r="K519" s="305"/>
      <c r="L519" s="88">
        <v>155.1</v>
      </c>
      <c r="M519" s="88">
        <f t="shared" si="118"/>
        <v>137.26</v>
      </c>
      <c r="N519" s="11"/>
      <c r="O519" s="11"/>
      <c r="P519" s="11"/>
      <c r="Q519" s="11"/>
      <c r="R519" s="279"/>
      <c r="AH519" s="217"/>
      <c r="AI519" s="217"/>
      <c r="AJ519" s="217"/>
      <c r="AK519" s="217"/>
      <c r="AL519" s="217"/>
      <c r="AM519" s="5"/>
      <c r="AN519" s="5"/>
      <c r="AO519" s="5"/>
      <c r="AP519" s="5"/>
      <c r="AQ519" s="5"/>
    </row>
    <row r="520" spans="1:43" ht="25.5" hidden="1" outlineLevel="1">
      <c r="A520" s="271"/>
      <c r="B520" s="327" t="s">
        <v>341</v>
      </c>
      <c r="C520" s="79" t="s">
        <v>454</v>
      </c>
      <c r="D520" s="79" t="s">
        <v>104</v>
      </c>
      <c r="E520" s="78" t="s">
        <v>634</v>
      </c>
      <c r="F520" s="79" t="s">
        <v>86</v>
      </c>
      <c r="G520" s="71">
        <v>30.37</v>
      </c>
      <c r="H520" s="71">
        <f t="shared" si="128"/>
        <v>253.11</v>
      </c>
      <c r="I520" s="88">
        <f t="shared" si="126"/>
        <v>323.22000000000003</v>
      </c>
      <c r="J520" s="277">
        <f t="shared" si="127"/>
        <v>9816.1914000000015</v>
      </c>
      <c r="K520" s="305"/>
      <c r="L520" s="88">
        <v>286</v>
      </c>
      <c r="M520" s="88">
        <f t="shared" si="118"/>
        <v>253.11</v>
      </c>
      <c r="N520" s="11"/>
      <c r="O520" s="11"/>
      <c r="P520" s="11"/>
      <c r="Q520" s="11"/>
      <c r="R520" s="279"/>
      <c r="AH520" s="217"/>
      <c r="AI520" s="217"/>
      <c r="AJ520" s="217"/>
      <c r="AK520" s="217"/>
      <c r="AL520" s="217"/>
      <c r="AM520" s="5"/>
      <c r="AN520" s="5"/>
      <c r="AO520" s="5"/>
      <c r="AP520" s="5"/>
      <c r="AQ520" s="5"/>
    </row>
    <row r="521" spans="1:43" ht="20.100000000000001" hidden="1" customHeight="1" outlineLevel="1">
      <c r="A521" s="271"/>
      <c r="B521" s="327" t="s">
        <v>423</v>
      </c>
      <c r="C521" s="79" t="s">
        <v>370</v>
      </c>
      <c r="D521" s="79" t="s">
        <v>104</v>
      </c>
      <c r="E521" s="55" t="s">
        <v>371</v>
      </c>
      <c r="F521" s="54" t="s">
        <v>86</v>
      </c>
      <c r="G521" s="71">
        <v>31</v>
      </c>
      <c r="H521" s="71">
        <f t="shared" si="128"/>
        <v>139.21</v>
      </c>
      <c r="I521" s="88">
        <f t="shared" si="126"/>
        <v>177.77</v>
      </c>
      <c r="J521" s="277">
        <f t="shared" si="127"/>
        <v>5510.87</v>
      </c>
      <c r="K521" s="305"/>
      <c r="L521" s="88">
        <v>157.30000000000001</v>
      </c>
      <c r="M521" s="88">
        <f t="shared" si="118"/>
        <v>139.21</v>
      </c>
      <c r="N521" s="11"/>
      <c r="O521" s="11"/>
      <c r="P521" s="11"/>
      <c r="Q521" s="11"/>
      <c r="R521" s="279"/>
      <c r="AH521" s="217"/>
      <c r="AI521" s="217"/>
      <c r="AJ521" s="217"/>
      <c r="AK521" s="217"/>
      <c r="AL521" s="217"/>
      <c r="AM521" s="5"/>
      <c r="AN521" s="5"/>
      <c r="AO521" s="5"/>
      <c r="AP521" s="5"/>
      <c r="AQ521" s="5"/>
    </row>
    <row r="522" spans="1:43" ht="20.100000000000001" hidden="1" customHeight="1" outlineLevel="1">
      <c r="A522" s="271"/>
      <c r="B522" s="327" t="s">
        <v>424</v>
      </c>
      <c r="C522" s="79" t="s">
        <v>456</v>
      </c>
      <c r="D522" s="54" t="s">
        <v>104</v>
      </c>
      <c r="E522" s="55" t="s">
        <v>527</v>
      </c>
      <c r="F522" s="54" t="s">
        <v>86</v>
      </c>
      <c r="G522" s="71">
        <v>5.87</v>
      </c>
      <c r="H522" s="71">
        <f t="shared" si="128"/>
        <v>146.03</v>
      </c>
      <c r="I522" s="88">
        <f t="shared" si="126"/>
        <v>186.48</v>
      </c>
      <c r="J522" s="277">
        <f t="shared" si="127"/>
        <v>1094.6376</v>
      </c>
      <c r="K522" s="305"/>
      <c r="L522" s="88">
        <v>165</v>
      </c>
      <c r="M522" s="88">
        <f t="shared" si="118"/>
        <v>146.03</v>
      </c>
      <c r="N522" s="11"/>
      <c r="O522" s="11"/>
      <c r="P522" s="11"/>
      <c r="Q522" s="11"/>
      <c r="R522" s="279"/>
      <c r="AH522" s="217"/>
      <c r="AI522" s="217"/>
      <c r="AJ522" s="217"/>
      <c r="AK522" s="217"/>
      <c r="AL522" s="217"/>
      <c r="AM522" s="5"/>
      <c r="AN522" s="5"/>
      <c r="AO522" s="5"/>
      <c r="AP522" s="5"/>
      <c r="AQ522" s="5"/>
    </row>
    <row r="523" spans="1:43" ht="20.100000000000001" hidden="1" customHeight="1" outlineLevel="1">
      <c r="A523" s="271"/>
      <c r="B523" s="327" t="s">
        <v>588</v>
      </c>
      <c r="C523" s="79" t="s">
        <v>454</v>
      </c>
      <c r="D523" s="54" t="s">
        <v>104</v>
      </c>
      <c r="E523" s="55" t="s">
        <v>550</v>
      </c>
      <c r="F523" s="54" t="s">
        <v>86</v>
      </c>
      <c r="G523" s="71">
        <v>2.4</v>
      </c>
      <c r="H523" s="71">
        <f t="shared" si="128"/>
        <v>172.31</v>
      </c>
      <c r="I523" s="88">
        <f t="shared" si="126"/>
        <v>220.04</v>
      </c>
      <c r="J523" s="277">
        <f t="shared" si="127"/>
        <v>528.096</v>
      </c>
      <c r="K523" s="305"/>
      <c r="L523" s="88">
        <v>194.7</v>
      </c>
      <c r="M523" s="88">
        <f t="shared" si="118"/>
        <v>172.31</v>
      </c>
      <c r="N523" s="11"/>
      <c r="O523" s="11"/>
      <c r="P523" s="11"/>
      <c r="Q523" s="11"/>
      <c r="R523" s="279"/>
      <c r="AH523" s="217"/>
      <c r="AI523" s="217"/>
      <c r="AJ523" s="217"/>
      <c r="AK523" s="217"/>
      <c r="AL523" s="217"/>
      <c r="AM523" s="5"/>
      <c r="AN523" s="5"/>
      <c r="AO523" s="5"/>
      <c r="AP523" s="5"/>
      <c r="AQ523" s="5"/>
    </row>
    <row r="524" spans="1:43" ht="20.100000000000001" hidden="1" customHeight="1" outlineLevel="1">
      <c r="A524" s="271"/>
      <c r="B524" s="327" t="s">
        <v>342</v>
      </c>
      <c r="C524" s="79" t="s">
        <v>377</v>
      </c>
      <c r="D524" s="12" t="s">
        <v>104</v>
      </c>
      <c r="E524" s="78" t="s">
        <v>29</v>
      </c>
      <c r="F524" s="12" t="s">
        <v>98</v>
      </c>
      <c r="G524" s="71">
        <v>59.9</v>
      </c>
      <c r="H524" s="71">
        <f t="shared" si="128"/>
        <v>68.150000000000006</v>
      </c>
      <c r="I524" s="88">
        <f t="shared" si="126"/>
        <v>87.03</v>
      </c>
      <c r="J524" s="277">
        <f t="shared" si="127"/>
        <v>5213.0969999999998</v>
      </c>
      <c r="K524" s="305"/>
      <c r="L524" s="88">
        <v>77</v>
      </c>
      <c r="M524" s="88">
        <f t="shared" si="118"/>
        <v>68.150000000000006</v>
      </c>
      <c r="N524" s="11"/>
      <c r="O524" s="11"/>
      <c r="P524" s="11"/>
      <c r="Q524" s="11"/>
      <c r="R524" s="279"/>
      <c r="AH524" s="217"/>
      <c r="AI524" s="217"/>
      <c r="AJ524" s="217"/>
      <c r="AK524" s="217"/>
      <c r="AL524" s="217"/>
      <c r="AM524" s="5"/>
      <c r="AN524" s="5"/>
      <c r="AO524" s="5"/>
      <c r="AP524" s="5"/>
      <c r="AQ524" s="5"/>
    </row>
    <row r="525" spans="1:43" s="15" customFormat="1" ht="20.100000000000001" hidden="1" customHeight="1" outlineLevel="1">
      <c r="A525" s="271"/>
      <c r="B525" s="318"/>
      <c r="C525" s="9"/>
      <c r="D525" s="9"/>
      <c r="E525" s="10" t="s">
        <v>633</v>
      </c>
      <c r="F525" s="10"/>
      <c r="G525" s="71">
        <v>0</v>
      </c>
      <c r="H525" s="71"/>
      <c r="I525" s="88"/>
      <c r="J525" s="277"/>
      <c r="K525" s="305"/>
      <c r="L525" s="88"/>
      <c r="M525" s="88">
        <f t="shared" si="118"/>
        <v>0</v>
      </c>
      <c r="N525" s="176"/>
      <c r="O525" s="176"/>
      <c r="P525" s="176"/>
      <c r="Q525" s="176"/>
      <c r="R525" s="285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222"/>
      <c r="AD525" s="222"/>
      <c r="AE525" s="222"/>
      <c r="AF525" s="222"/>
      <c r="AG525" s="222"/>
      <c r="AH525" s="248"/>
      <c r="AI525" s="248"/>
      <c r="AJ525" s="248"/>
      <c r="AK525" s="248"/>
      <c r="AL525" s="248"/>
      <c r="AM525" s="222"/>
      <c r="AN525" s="222"/>
      <c r="AO525" s="222"/>
      <c r="AP525" s="222"/>
      <c r="AQ525" s="222"/>
    </row>
    <row r="526" spans="1:43" s="15" customFormat="1" ht="20.100000000000001" hidden="1" customHeight="1" outlineLevel="1">
      <c r="A526" s="271"/>
      <c r="B526" s="323" t="s">
        <v>469</v>
      </c>
      <c r="C526" s="77">
        <v>73665</v>
      </c>
      <c r="D526" s="79" t="s">
        <v>85</v>
      </c>
      <c r="E526" s="55" t="s">
        <v>472</v>
      </c>
      <c r="F526" s="12" t="s">
        <v>98</v>
      </c>
      <c r="G526" s="71">
        <v>9</v>
      </c>
      <c r="H526" s="71">
        <f t="shared" si="128"/>
        <v>45.75</v>
      </c>
      <c r="I526" s="88">
        <f t="shared" ref="I526:I532" si="129">ROUND((H526*$M$13)+H526,2)</f>
        <v>58.42</v>
      </c>
      <c r="J526" s="277">
        <f t="shared" si="127"/>
        <v>525.78</v>
      </c>
      <c r="K526" s="305"/>
      <c r="L526" s="88">
        <v>51.7</v>
      </c>
      <c r="M526" s="88">
        <f t="shared" si="118"/>
        <v>45.75</v>
      </c>
      <c r="N526" s="176"/>
      <c r="O526" s="176"/>
      <c r="P526" s="176"/>
      <c r="Q526" s="176"/>
      <c r="R526" s="285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222"/>
      <c r="AD526" s="222"/>
      <c r="AE526" s="222"/>
      <c r="AF526" s="222"/>
      <c r="AG526" s="222"/>
      <c r="AH526" s="248"/>
      <c r="AI526" s="248"/>
      <c r="AJ526" s="248"/>
      <c r="AK526" s="248"/>
      <c r="AL526" s="248"/>
      <c r="AM526" s="222"/>
      <c r="AN526" s="222"/>
      <c r="AO526" s="222"/>
      <c r="AP526" s="222"/>
      <c r="AQ526" s="222"/>
    </row>
    <row r="527" spans="1:43" s="15" customFormat="1" ht="20.100000000000001" hidden="1" customHeight="1" outlineLevel="1">
      <c r="A527" s="271"/>
      <c r="B527" s="323" t="s">
        <v>589</v>
      </c>
      <c r="C527" s="77">
        <v>84863</v>
      </c>
      <c r="D527" s="79" t="s">
        <v>85</v>
      </c>
      <c r="E527" s="55" t="s">
        <v>473</v>
      </c>
      <c r="F527" s="79" t="s">
        <v>98</v>
      </c>
      <c r="G527" s="71">
        <v>4.99</v>
      </c>
      <c r="H527" s="71">
        <f t="shared" si="128"/>
        <v>83.72</v>
      </c>
      <c r="I527" s="88">
        <f t="shared" si="129"/>
        <v>106.91</v>
      </c>
      <c r="J527" s="277">
        <f t="shared" si="127"/>
        <v>533.48090000000002</v>
      </c>
      <c r="K527" s="305"/>
      <c r="L527" s="88">
        <v>94.6</v>
      </c>
      <c r="M527" s="88">
        <f t="shared" si="118"/>
        <v>83.72</v>
      </c>
      <c r="N527" s="176"/>
      <c r="O527" s="176"/>
      <c r="P527" s="176"/>
      <c r="Q527" s="176"/>
      <c r="R527" s="285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222"/>
      <c r="AD527" s="222"/>
      <c r="AE527" s="222"/>
      <c r="AF527" s="222"/>
      <c r="AG527" s="222"/>
      <c r="AH527" s="248"/>
      <c r="AI527" s="248"/>
      <c r="AJ527" s="248"/>
      <c r="AK527" s="248"/>
      <c r="AL527" s="248"/>
      <c r="AM527" s="222"/>
      <c r="AN527" s="222"/>
      <c r="AO527" s="222"/>
      <c r="AP527" s="222"/>
      <c r="AQ527" s="222"/>
    </row>
    <row r="528" spans="1:43" s="15" customFormat="1" ht="30" hidden="1" customHeight="1" outlineLevel="1">
      <c r="A528" s="271"/>
      <c r="B528" s="323" t="s">
        <v>470</v>
      </c>
      <c r="C528" s="76"/>
      <c r="D528" s="76" t="s">
        <v>2</v>
      </c>
      <c r="E528" s="55" t="s">
        <v>474</v>
      </c>
      <c r="F528" s="12" t="s">
        <v>95</v>
      </c>
      <c r="G528" s="71">
        <v>1028.08</v>
      </c>
      <c r="H528" s="71">
        <f t="shared" si="128"/>
        <v>37.97</v>
      </c>
      <c r="I528" s="88">
        <f t="shared" si="129"/>
        <v>48.49</v>
      </c>
      <c r="J528" s="277">
        <f t="shared" si="127"/>
        <v>49851.599199999997</v>
      </c>
      <c r="K528" s="305"/>
      <c r="L528" s="88">
        <v>42.9</v>
      </c>
      <c r="M528" s="88">
        <f t="shared" si="118"/>
        <v>37.97</v>
      </c>
      <c r="N528" s="176"/>
      <c r="O528" s="176"/>
      <c r="P528" s="176"/>
      <c r="Q528" s="176"/>
      <c r="R528" s="285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222"/>
      <c r="AD528" s="222"/>
      <c r="AE528" s="222"/>
      <c r="AF528" s="222"/>
      <c r="AG528" s="222"/>
      <c r="AH528" s="248"/>
      <c r="AI528" s="248"/>
      <c r="AJ528" s="248"/>
      <c r="AK528" s="248"/>
      <c r="AL528" s="248"/>
      <c r="AM528" s="222"/>
      <c r="AN528" s="222"/>
      <c r="AO528" s="222"/>
      <c r="AP528" s="222"/>
      <c r="AQ528" s="222"/>
    </row>
    <row r="529" spans="1:43" s="15" customFormat="1" ht="20.100000000000001" hidden="1" customHeight="1" outlineLevel="1">
      <c r="A529" s="271"/>
      <c r="B529" s="323" t="s">
        <v>471</v>
      </c>
      <c r="C529" s="76"/>
      <c r="D529" s="76" t="s">
        <v>2</v>
      </c>
      <c r="E529" s="55" t="s">
        <v>935</v>
      </c>
      <c r="F529" s="12" t="s">
        <v>81</v>
      </c>
      <c r="G529" s="71">
        <v>1</v>
      </c>
      <c r="H529" s="71">
        <f t="shared" si="128"/>
        <v>4722.1499999999996</v>
      </c>
      <c r="I529" s="88">
        <f t="shared" si="129"/>
        <v>6030.19</v>
      </c>
      <c r="J529" s="277">
        <f t="shared" si="127"/>
        <v>6030.19</v>
      </c>
      <c r="K529" s="305"/>
      <c r="L529" s="88">
        <v>5335.76</v>
      </c>
      <c r="M529" s="88">
        <f t="shared" si="118"/>
        <v>4722.1499999999996</v>
      </c>
      <c r="N529" s="176"/>
      <c r="O529" s="176"/>
      <c r="P529" s="176"/>
      <c r="Q529" s="176"/>
      <c r="R529" s="285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222"/>
      <c r="AD529" s="222"/>
      <c r="AE529" s="222"/>
      <c r="AF529" s="222"/>
      <c r="AG529" s="222"/>
      <c r="AH529" s="248"/>
      <c r="AI529" s="248"/>
      <c r="AJ529" s="248"/>
      <c r="AK529" s="248"/>
      <c r="AL529" s="248"/>
      <c r="AM529" s="222"/>
      <c r="AN529" s="222"/>
      <c r="AO529" s="222"/>
      <c r="AP529" s="222"/>
      <c r="AQ529" s="222"/>
    </row>
    <row r="530" spans="1:43" s="15" customFormat="1" ht="30" hidden="1" customHeight="1" outlineLevel="1">
      <c r="A530" s="271"/>
      <c r="B530" s="323" t="s">
        <v>840</v>
      </c>
      <c r="C530" s="12" t="s">
        <v>790</v>
      </c>
      <c r="D530" s="12" t="s">
        <v>104</v>
      </c>
      <c r="E530" s="78" t="s">
        <v>792</v>
      </c>
      <c r="F530" s="12" t="s">
        <v>86</v>
      </c>
      <c r="G530" s="71">
        <v>101.8</v>
      </c>
      <c r="H530" s="71">
        <f t="shared" si="128"/>
        <v>50.62</v>
      </c>
      <c r="I530" s="88">
        <f t="shared" si="129"/>
        <v>64.64</v>
      </c>
      <c r="J530" s="277">
        <f t="shared" si="127"/>
        <v>6580.3519999999999</v>
      </c>
      <c r="K530" s="305"/>
      <c r="L530" s="88">
        <v>57.2</v>
      </c>
      <c r="M530" s="88">
        <f t="shared" si="118"/>
        <v>50.62</v>
      </c>
      <c r="N530" s="176"/>
      <c r="O530" s="176"/>
      <c r="P530" s="176"/>
      <c r="Q530" s="176"/>
      <c r="R530" s="285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222"/>
      <c r="AD530" s="222"/>
      <c r="AE530" s="222"/>
      <c r="AF530" s="222"/>
      <c r="AG530" s="222"/>
      <c r="AH530" s="248"/>
      <c r="AI530" s="248"/>
      <c r="AJ530" s="248"/>
      <c r="AK530" s="248"/>
      <c r="AL530" s="248"/>
      <c r="AM530" s="222"/>
      <c r="AN530" s="222"/>
      <c r="AO530" s="222"/>
      <c r="AP530" s="222"/>
      <c r="AQ530" s="222"/>
    </row>
    <row r="531" spans="1:43" s="15" customFormat="1" ht="20.100000000000001" hidden="1" customHeight="1" outlineLevel="1">
      <c r="A531" s="271"/>
      <c r="B531" s="323" t="s">
        <v>841</v>
      </c>
      <c r="C531" s="12">
        <v>79460</v>
      </c>
      <c r="D531" s="12" t="s">
        <v>85</v>
      </c>
      <c r="E531" s="78" t="s">
        <v>794</v>
      </c>
      <c r="F531" s="12" t="s">
        <v>86</v>
      </c>
      <c r="G531" s="71">
        <v>50.9</v>
      </c>
      <c r="H531" s="71">
        <f t="shared" si="128"/>
        <v>33.590000000000003</v>
      </c>
      <c r="I531" s="88">
        <f t="shared" si="129"/>
        <v>42.89</v>
      </c>
      <c r="J531" s="277">
        <f t="shared" si="127"/>
        <v>2183.1010000000001</v>
      </c>
      <c r="K531" s="305"/>
      <c r="L531" s="88">
        <v>37.950000000000003</v>
      </c>
      <c r="M531" s="88">
        <f t="shared" si="118"/>
        <v>33.590000000000003</v>
      </c>
      <c r="N531" s="176"/>
      <c r="O531" s="176"/>
      <c r="P531" s="176"/>
      <c r="Q531" s="176"/>
      <c r="R531" s="285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222"/>
      <c r="AD531" s="222"/>
      <c r="AE531" s="222"/>
      <c r="AF531" s="222"/>
      <c r="AG531" s="222"/>
      <c r="AH531" s="248"/>
      <c r="AI531" s="248"/>
      <c r="AJ531" s="248"/>
      <c r="AK531" s="248"/>
      <c r="AL531" s="248"/>
      <c r="AM531" s="222"/>
      <c r="AN531" s="222"/>
      <c r="AO531" s="222"/>
      <c r="AP531" s="222"/>
      <c r="AQ531" s="222"/>
    </row>
    <row r="532" spans="1:43" s="15" customFormat="1" ht="20.100000000000001" hidden="1" customHeight="1" outlineLevel="1">
      <c r="A532" s="271"/>
      <c r="B532" s="323" t="s">
        <v>842</v>
      </c>
      <c r="C532" s="12">
        <v>79460</v>
      </c>
      <c r="D532" s="12" t="s">
        <v>85</v>
      </c>
      <c r="E532" s="78" t="s">
        <v>793</v>
      </c>
      <c r="F532" s="12" t="s">
        <v>86</v>
      </c>
      <c r="G532" s="71">
        <v>52.88</v>
      </c>
      <c r="H532" s="71">
        <f t="shared" si="128"/>
        <v>33.590000000000003</v>
      </c>
      <c r="I532" s="88">
        <f t="shared" si="129"/>
        <v>42.89</v>
      </c>
      <c r="J532" s="277">
        <f t="shared" si="127"/>
        <v>2268.0232000000001</v>
      </c>
      <c r="K532" s="305"/>
      <c r="L532" s="88">
        <v>37.950000000000003</v>
      </c>
      <c r="M532" s="88">
        <f t="shared" si="118"/>
        <v>33.590000000000003</v>
      </c>
      <c r="N532" s="176"/>
      <c r="O532" s="176"/>
      <c r="P532" s="176"/>
      <c r="Q532" s="176"/>
      <c r="R532" s="285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222"/>
      <c r="AD532" s="222"/>
      <c r="AE532" s="222"/>
      <c r="AF532" s="222"/>
      <c r="AG532" s="222"/>
      <c r="AH532" s="248"/>
      <c r="AI532" s="248"/>
      <c r="AJ532" s="248"/>
      <c r="AK532" s="248"/>
      <c r="AL532" s="248"/>
      <c r="AM532" s="222"/>
      <c r="AN532" s="222"/>
      <c r="AO532" s="222"/>
      <c r="AP532" s="222"/>
      <c r="AQ532" s="222"/>
    </row>
    <row r="533" spans="1:43" s="15" customFormat="1" ht="19.5" hidden="1" customHeight="1" outlineLevel="1">
      <c r="A533" s="271"/>
      <c r="B533" s="324"/>
      <c r="C533" s="84"/>
      <c r="D533" s="84"/>
      <c r="E533" s="84"/>
      <c r="F533" s="84"/>
      <c r="G533" s="84"/>
      <c r="H533" s="347" t="s">
        <v>223</v>
      </c>
      <c r="I533" s="99" t="e">
        <f>+J533/$J$10</f>
        <v>#DIV/0!</v>
      </c>
      <c r="J533" s="325">
        <f>SUM(J518:J532)</f>
        <v>101457.50949999999</v>
      </c>
      <c r="K533" s="305"/>
      <c r="L533" s="88"/>
      <c r="M533" s="88">
        <f t="shared" si="118"/>
        <v>0</v>
      </c>
      <c r="N533" s="176"/>
      <c r="O533" s="176"/>
      <c r="P533" s="176"/>
      <c r="Q533" s="176"/>
      <c r="R533" s="285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222"/>
      <c r="AD533" s="222"/>
      <c r="AE533" s="222"/>
      <c r="AF533" s="222"/>
      <c r="AG533" s="222"/>
      <c r="AH533" s="248"/>
      <c r="AI533" s="248"/>
      <c r="AJ533" s="248"/>
      <c r="AK533" s="248"/>
      <c r="AL533" s="248"/>
      <c r="AM533" s="222"/>
      <c r="AN533" s="222"/>
      <c r="AO533" s="222"/>
      <c r="AP533" s="222"/>
      <c r="AQ533" s="222"/>
    </row>
    <row r="534" spans="1:43" s="15" customFormat="1" ht="36" customHeight="1" outlineLevel="1">
      <c r="A534" s="271"/>
      <c r="B534" s="327" t="s">
        <v>99</v>
      </c>
      <c r="C534" s="54" t="s">
        <v>380</v>
      </c>
      <c r="D534" s="54" t="s">
        <v>104</v>
      </c>
      <c r="E534" s="78" t="s">
        <v>1005</v>
      </c>
      <c r="F534" s="79" t="s">
        <v>81</v>
      </c>
      <c r="G534" s="71">
        <v>1</v>
      </c>
      <c r="H534" s="71">
        <v>945.4</v>
      </c>
      <c r="I534" s="88">
        <f>H534</f>
        <v>945.4</v>
      </c>
      <c r="J534" s="346">
        <f>I534</f>
        <v>945.4</v>
      </c>
      <c r="K534" s="305"/>
      <c r="L534" s="88"/>
      <c r="M534" s="88"/>
      <c r="N534" s="176"/>
      <c r="O534" s="176"/>
      <c r="P534" s="176"/>
      <c r="Q534" s="176"/>
      <c r="R534" s="285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222"/>
      <c r="AD534" s="222"/>
      <c r="AE534" s="222"/>
      <c r="AF534" s="222"/>
      <c r="AG534" s="222"/>
      <c r="AH534" s="248"/>
      <c r="AI534" s="248"/>
      <c r="AJ534" s="248"/>
      <c r="AK534" s="248"/>
      <c r="AL534" s="248"/>
      <c r="AM534" s="222"/>
      <c r="AN534" s="222"/>
      <c r="AO534" s="222"/>
      <c r="AP534" s="222"/>
      <c r="AQ534" s="222"/>
    </row>
    <row r="535" spans="1:43" s="15" customFormat="1" ht="19.5" customHeight="1" outlineLevel="1">
      <c r="A535" s="271"/>
      <c r="B535" s="328"/>
      <c r="C535" s="14"/>
      <c r="D535" s="14"/>
      <c r="E535" s="14"/>
      <c r="F535" s="14"/>
      <c r="G535" s="14"/>
      <c r="H535" s="299"/>
      <c r="I535" s="85" t="s">
        <v>223</v>
      </c>
      <c r="J535" s="345">
        <f>J518+J534</f>
        <v>7045.9</v>
      </c>
      <c r="K535" s="305"/>
      <c r="L535" s="88"/>
      <c r="M535" s="88"/>
      <c r="N535" s="176"/>
      <c r="O535" s="176"/>
      <c r="P535" s="176"/>
      <c r="Q535" s="176"/>
      <c r="R535" s="285"/>
      <c r="S535" s="222"/>
      <c r="T535" s="222"/>
      <c r="U535" s="222"/>
      <c r="V535" s="222"/>
      <c r="W535" s="222"/>
      <c r="X535" s="222"/>
      <c r="Y535" s="222"/>
      <c r="Z535" s="222"/>
      <c r="AA535" s="222"/>
      <c r="AB535" s="222"/>
      <c r="AC535" s="222"/>
      <c r="AD535" s="222"/>
      <c r="AE535" s="222"/>
      <c r="AF535" s="222"/>
      <c r="AG535" s="222"/>
      <c r="AH535" s="248"/>
      <c r="AI535" s="248"/>
      <c r="AJ535" s="248"/>
      <c r="AK535" s="248"/>
      <c r="AL535" s="248"/>
      <c r="AM535" s="222"/>
      <c r="AN535" s="222"/>
      <c r="AO535" s="222"/>
      <c r="AP535" s="222"/>
      <c r="AQ535" s="222"/>
    </row>
    <row r="536" spans="1:43" s="15" customFormat="1" ht="19.5" customHeight="1" outlineLevel="1">
      <c r="A536" s="271"/>
      <c r="B536" s="271"/>
      <c r="C536" s="230"/>
      <c r="D536" s="230"/>
      <c r="E536" s="24"/>
      <c r="F536" s="230"/>
      <c r="G536" s="48"/>
      <c r="H536" s="297"/>
      <c r="I536" s="5"/>
      <c r="J536" s="326"/>
      <c r="K536" s="307"/>
      <c r="L536" s="88"/>
      <c r="M536" s="88">
        <f>ROUND(L536*$M$14,2)</f>
        <v>0</v>
      </c>
      <c r="N536" s="176"/>
      <c r="O536" s="176"/>
      <c r="P536" s="176"/>
      <c r="Q536" s="176"/>
      <c r="R536" s="285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22"/>
      <c r="AF536" s="222"/>
      <c r="AG536" s="222"/>
      <c r="AH536" s="248"/>
      <c r="AI536" s="248"/>
      <c r="AJ536" s="248"/>
      <c r="AK536" s="248"/>
      <c r="AL536" s="248"/>
      <c r="AM536" s="222"/>
      <c r="AN536" s="222"/>
      <c r="AO536" s="222"/>
      <c r="AP536" s="222"/>
      <c r="AQ536" s="222"/>
    </row>
    <row r="537" spans="1:43" s="15" customFormat="1" ht="19.5" customHeight="1" outlineLevel="1">
      <c r="A537" s="271"/>
      <c r="B537" s="321">
        <v>5</v>
      </c>
      <c r="C537" s="41"/>
      <c r="D537" s="41"/>
      <c r="E537" s="18" t="s">
        <v>25</v>
      </c>
      <c r="F537" s="18"/>
      <c r="G537" s="52"/>
      <c r="H537" s="298"/>
      <c r="I537" s="18"/>
      <c r="J537" s="322"/>
      <c r="K537" s="306"/>
      <c r="L537" s="184"/>
      <c r="M537" s="184">
        <f>ROUND(L537*$M$14,2)</f>
        <v>0</v>
      </c>
      <c r="N537" s="36"/>
      <c r="O537" s="36"/>
      <c r="P537" s="36"/>
      <c r="Q537" s="36"/>
      <c r="R537" s="280"/>
      <c r="S537" s="218"/>
      <c r="T537" s="218"/>
      <c r="U537" s="218"/>
      <c r="V537" s="218"/>
      <c r="W537" s="218"/>
      <c r="X537" s="218"/>
      <c r="Y537" s="218"/>
      <c r="Z537" s="218"/>
      <c r="AA537" s="218"/>
      <c r="AB537" s="218"/>
      <c r="AC537" s="218"/>
      <c r="AD537" s="218"/>
      <c r="AE537" s="218"/>
      <c r="AF537" s="218"/>
      <c r="AG537" s="218"/>
      <c r="AH537" s="223"/>
      <c r="AI537" s="223"/>
      <c r="AJ537" s="223"/>
      <c r="AK537" s="223"/>
      <c r="AL537" s="223"/>
      <c r="AM537" s="218"/>
      <c r="AN537" s="218"/>
      <c r="AO537" s="218"/>
      <c r="AP537" s="222"/>
      <c r="AQ537" s="222"/>
    </row>
    <row r="538" spans="1:43" s="15" customFormat="1" ht="20.100000000000001" customHeight="1" outlineLevel="1">
      <c r="A538" s="271"/>
      <c r="B538" s="327" t="s">
        <v>175</v>
      </c>
      <c r="C538" s="12">
        <v>9537</v>
      </c>
      <c r="D538" s="12" t="s">
        <v>85</v>
      </c>
      <c r="E538" s="21" t="s">
        <v>26</v>
      </c>
      <c r="F538" s="12" t="s">
        <v>86</v>
      </c>
      <c r="G538" s="71">
        <v>84.8</v>
      </c>
      <c r="H538" s="71">
        <v>2.85</v>
      </c>
      <c r="I538" s="88">
        <f>ROUND((H538*$M$13)+H538,2)</f>
        <v>3.64</v>
      </c>
      <c r="J538" s="277">
        <f t="shared" ref="J538" si="130">+I538*G538</f>
        <v>308.67200000000003</v>
      </c>
      <c r="K538" s="305"/>
      <c r="L538" s="88">
        <v>2.09</v>
      </c>
      <c r="M538" s="88">
        <f>ROUND(L538*$M$14,2)</f>
        <v>1.85</v>
      </c>
      <c r="N538" s="176"/>
      <c r="O538" s="176"/>
      <c r="P538" s="176"/>
      <c r="Q538" s="176"/>
      <c r="R538" s="285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222"/>
      <c r="AD538" s="222"/>
      <c r="AE538" s="222"/>
      <c r="AF538" s="222"/>
      <c r="AG538" s="222"/>
      <c r="AH538" s="248"/>
      <c r="AI538" s="248"/>
      <c r="AJ538" s="248"/>
      <c r="AK538" s="248"/>
      <c r="AL538" s="248"/>
      <c r="AM538" s="222"/>
      <c r="AN538" s="222"/>
      <c r="AO538" s="222"/>
      <c r="AP538" s="222"/>
      <c r="AQ538" s="222"/>
    </row>
    <row r="539" spans="1:43" ht="20.100000000000001" customHeight="1" outlineLevel="1">
      <c r="A539" s="271"/>
      <c r="B539" s="324"/>
      <c r="C539" s="84"/>
      <c r="D539" s="84"/>
      <c r="E539" s="84"/>
      <c r="F539" s="84"/>
      <c r="G539" s="84"/>
      <c r="H539" s="85"/>
      <c r="I539" s="85" t="s">
        <v>223</v>
      </c>
      <c r="J539" s="345">
        <f>J538</f>
        <v>308.67200000000003</v>
      </c>
      <c r="K539" s="305"/>
      <c r="L539" s="88"/>
      <c r="M539" s="88">
        <f>+L539*$M$14</f>
        <v>0</v>
      </c>
      <c r="N539" s="11"/>
      <c r="O539" s="11"/>
      <c r="P539" s="11"/>
      <c r="Q539" s="11"/>
      <c r="R539" s="279"/>
      <c r="AH539" s="217"/>
      <c r="AI539" s="217"/>
      <c r="AJ539" s="217"/>
      <c r="AK539" s="217"/>
      <c r="AL539" s="217"/>
      <c r="AM539" s="5"/>
      <c r="AN539" s="5"/>
      <c r="AO539" s="5"/>
      <c r="AP539" s="5"/>
      <c r="AQ539" s="5"/>
    </row>
    <row r="540" spans="1:43" ht="20.100000000000001" customHeight="1">
      <c r="A540" s="271"/>
      <c r="B540" s="271"/>
      <c r="C540" s="230"/>
      <c r="D540" s="230"/>
      <c r="E540" s="24"/>
      <c r="F540" s="230"/>
      <c r="G540" s="48"/>
      <c r="H540" s="47"/>
      <c r="I540" s="5"/>
      <c r="J540" s="326"/>
      <c r="K540" s="305"/>
      <c r="L540" s="88"/>
      <c r="M540" s="88"/>
      <c r="N540" s="11"/>
      <c r="O540" s="11"/>
      <c r="P540" s="11"/>
      <c r="Q540" s="11"/>
      <c r="R540" s="279"/>
      <c r="AH540" s="217"/>
      <c r="AI540" s="217"/>
      <c r="AJ540" s="217"/>
      <c r="AK540" s="217"/>
      <c r="AL540" s="217"/>
      <c r="AM540" s="5"/>
      <c r="AN540" s="5"/>
      <c r="AO540" s="5"/>
      <c r="AP540" s="5"/>
      <c r="AQ540" s="5"/>
    </row>
    <row r="541" spans="1:43" ht="20.100000000000001" customHeight="1">
      <c r="A541" s="271"/>
      <c r="B541" s="342"/>
      <c r="C541" s="86"/>
      <c r="D541" s="182"/>
      <c r="E541" s="86"/>
      <c r="F541" s="86"/>
      <c r="G541" s="86"/>
      <c r="H541" s="87" t="s">
        <v>73</v>
      </c>
      <c r="I541" s="100"/>
      <c r="J541" s="322">
        <f>J539+J535+J157+J148+J39+J23</f>
        <v>38183.343899999993</v>
      </c>
      <c r="K541" s="305"/>
      <c r="L541" s="83">
        <v>1267584.71</v>
      </c>
      <c r="M541" s="88">
        <f>+J541-L541</f>
        <v>-1229401.3661</v>
      </c>
      <c r="N541" s="11"/>
      <c r="O541" s="11">
        <v>0.88500000000000001</v>
      </c>
      <c r="P541" s="11"/>
      <c r="Q541" s="11"/>
      <c r="R541" s="279"/>
      <c r="AH541" s="217"/>
      <c r="AI541" s="217"/>
      <c r="AJ541" s="217"/>
      <c r="AK541" s="217"/>
      <c r="AL541" s="217"/>
      <c r="AM541" s="5"/>
      <c r="AN541" s="5"/>
      <c r="AO541" s="5"/>
      <c r="AP541" s="5"/>
      <c r="AQ541" s="5"/>
    </row>
    <row r="542" spans="1:43" ht="24" customHeight="1">
      <c r="A542" s="271"/>
      <c r="B542" s="373"/>
      <c r="C542" s="374"/>
      <c r="D542" s="374"/>
      <c r="E542" s="374"/>
      <c r="F542" s="374"/>
      <c r="G542" s="374"/>
      <c r="H542" s="375"/>
      <c r="I542" s="183"/>
      <c r="J542" s="343"/>
      <c r="K542" s="312"/>
      <c r="L542" s="184"/>
      <c r="M542" s="184"/>
      <c r="N542" s="36"/>
      <c r="O542" s="36"/>
      <c r="P542" s="36"/>
      <c r="Q542" s="36"/>
      <c r="R542" s="289">
        <v>31132.862100000002</v>
      </c>
      <c r="S542" s="240"/>
      <c r="T542" s="223"/>
      <c r="U542" s="240"/>
      <c r="V542" s="223"/>
      <c r="W542" s="240"/>
      <c r="X542" s="223"/>
      <c r="Y542" s="240"/>
      <c r="Z542" s="223"/>
      <c r="AA542" s="240"/>
      <c r="AB542" s="223"/>
      <c r="AC542" s="240"/>
      <c r="AD542" s="223"/>
      <c r="AE542" s="240"/>
      <c r="AF542" s="223"/>
      <c r="AG542" s="240"/>
      <c r="AH542" s="223"/>
      <c r="AI542" s="223"/>
      <c r="AJ542" s="223"/>
      <c r="AK542" s="223"/>
      <c r="AL542" s="223"/>
      <c r="AM542" s="240"/>
      <c r="AN542" s="240"/>
      <c r="AO542" s="240"/>
      <c r="AP542" s="223"/>
      <c r="AQ542" s="223"/>
    </row>
    <row r="543" spans="1:43" ht="25.5" customHeight="1" thickBot="1">
      <c r="A543" s="290"/>
      <c r="B543" s="376"/>
      <c r="C543" s="377"/>
      <c r="D543" s="377"/>
      <c r="E543" s="377"/>
      <c r="F543" s="377"/>
      <c r="G543" s="377"/>
      <c r="H543" s="378"/>
      <c r="I543" s="291"/>
      <c r="J543" s="344"/>
      <c r="K543" s="313"/>
      <c r="L543" s="292"/>
      <c r="M543" s="292"/>
      <c r="N543" s="293"/>
      <c r="O543" s="293"/>
      <c r="P543" s="293"/>
      <c r="Q543" s="293"/>
      <c r="R543" s="294"/>
      <c r="S543" s="235"/>
      <c r="T543" s="217"/>
      <c r="U543" s="217"/>
      <c r="V543" s="217"/>
      <c r="AH543" s="217"/>
      <c r="AI543" s="217"/>
      <c r="AJ543" s="217"/>
      <c r="AK543" s="217"/>
      <c r="AL543" s="217"/>
      <c r="AM543" s="5"/>
      <c r="AN543" s="5"/>
      <c r="AO543" s="5"/>
      <c r="AP543" s="5"/>
      <c r="AQ543" s="5"/>
    </row>
    <row r="544" spans="1:43" ht="20.100000000000001" customHeight="1" collapsed="1">
      <c r="B544" s="368"/>
      <c r="C544" s="368"/>
      <c r="D544" s="368"/>
      <c r="E544" s="368"/>
      <c r="F544" s="368"/>
      <c r="G544" s="368"/>
      <c r="H544" s="47"/>
      <c r="I544" s="5"/>
      <c r="J544" s="45"/>
    </row>
    <row r="545" spans="1:36" ht="6" customHeight="1">
      <c r="B545" s="368"/>
      <c r="C545" s="368"/>
      <c r="D545" s="368"/>
      <c r="E545" s="368"/>
      <c r="F545" s="368"/>
      <c r="G545" s="368"/>
      <c r="H545" s="47"/>
      <c r="I545" s="5"/>
      <c r="J545" s="45"/>
    </row>
    <row r="546" spans="1:36" ht="20.100000000000001" customHeight="1">
      <c r="B546" s="369" t="s">
        <v>1002</v>
      </c>
      <c r="C546" s="370"/>
      <c r="D546" s="370"/>
      <c r="E546" s="370"/>
      <c r="F546" s="370"/>
      <c r="G546" s="370"/>
      <c r="H546" s="47"/>
      <c r="I546" s="5"/>
      <c r="J546" s="75"/>
    </row>
    <row r="547" spans="1:36" ht="20.100000000000001" customHeight="1">
      <c r="B547" s="370"/>
      <c r="C547" s="370"/>
      <c r="D547" s="370"/>
      <c r="E547" s="370"/>
      <c r="F547" s="370"/>
      <c r="G547" s="370"/>
      <c r="H547" s="47"/>
      <c r="I547" s="5"/>
    </row>
    <row r="548" spans="1:36" s="45" customFormat="1">
      <c r="A548" s="6"/>
      <c r="B548" s="367"/>
      <c r="C548" s="367"/>
      <c r="D548" s="367"/>
      <c r="E548" s="367"/>
      <c r="F548" s="367"/>
      <c r="G548" s="367"/>
      <c r="H548" s="47"/>
      <c r="I548" s="5"/>
      <c r="J548" s="1"/>
      <c r="K548" s="1"/>
      <c r="L548" s="97"/>
      <c r="M548" s="9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</row>
    <row r="549" spans="1:36" ht="27" customHeight="1">
      <c r="B549" s="177"/>
      <c r="C549" s="177"/>
      <c r="D549" s="177"/>
      <c r="E549" s="178"/>
      <c r="F549" s="179"/>
      <c r="G549" s="180"/>
      <c r="H549" s="47"/>
      <c r="I549" s="5"/>
    </row>
    <row r="550" spans="1:36">
      <c r="A550" s="1"/>
      <c r="B550" s="23"/>
      <c r="C550" s="23"/>
      <c r="D550" s="23"/>
      <c r="E550" s="181"/>
      <c r="F550" s="81"/>
      <c r="G550" s="48"/>
      <c r="H550" s="47"/>
      <c r="I550" s="5"/>
    </row>
    <row r="551" spans="1:36">
      <c r="A551" s="1"/>
      <c r="B551" s="23"/>
      <c r="C551" s="23"/>
      <c r="D551" s="23"/>
      <c r="E551" s="181"/>
      <c r="F551" s="81"/>
      <c r="G551" s="48"/>
      <c r="H551" s="47"/>
      <c r="I551" s="5"/>
    </row>
    <row r="552" spans="1:36">
      <c r="B552" s="23"/>
      <c r="C552" s="23"/>
      <c r="D552" s="23"/>
      <c r="E552" s="24"/>
      <c r="F552" s="81"/>
      <c r="G552" s="48"/>
      <c r="H552" s="47"/>
      <c r="I552" s="5"/>
    </row>
    <row r="553" spans="1:36">
      <c r="B553" s="23"/>
      <c r="C553" s="23"/>
      <c r="D553" s="23"/>
      <c r="E553" s="24"/>
      <c r="F553" s="81"/>
      <c r="G553" s="48"/>
      <c r="H553" s="47"/>
      <c r="I553" s="5"/>
    </row>
    <row r="555" spans="1:36" s="6" customFormat="1">
      <c r="B555" s="7"/>
      <c r="C555" s="7"/>
      <c r="D555" s="7"/>
      <c r="E555" s="8"/>
      <c r="G555" s="46"/>
      <c r="H555" s="45"/>
      <c r="I555" s="1"/>
      <c r="J555" s="1"/>
      <c r="K555" s="1"/>
      <c r="L555" s="98"/>
      <c r="M555" s="98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81"/>
      <c r="AH555" s="81"/>
      <c r="AI555" s="81"/>
      <c r="AJ555" s="81"/>
    </row>
    <row r="566" spans="1:11">
      <c r="A566" s="1"/>
      <c r="B566" s="1"/>
      <c r="C566" s="1"/>
      <c r="D566" s="1"/>
      <c r="E566" s="1"/>
      <c r="F566" s="1"/>
      <c r="G566" s="1"/>
      <c r="H566" s="1"/>
      <c r="K566" s="75"/>
    </row>
    <row r="567" spans="1:11">
      <c r="A567" s="1"/>
      <c r="B567" s="1"/>
      <c r="C567" s="1"/>
      <c r="D567" s="1"/>
      <c r="E567" s="1"/>
      <c r="F567" s="1"/>
      <c r="G567" s="1"/>
      <c r="H567" s="1"/>
      <c r="K567" s="75"/>
    </row>
    <row r="588" spans="1:11">
      <c r="A588" s="1"/>
      <c r="B588" s="1"/>
      <c r="C588" s="1"/>
      <c r="D588" s="1"/>
      <c r="E588" s="1"/>
      <c r="F588" s="1"/>
      <c r="G588" s="1"/>
      <c r="H588" s="1"/>
      <c r="K588" s="45"/>
    </row>
    <row r="593" spans="1:11">
      <c r="A593" s="1"/>
      <c r="B593" s="1"/>
      <c r="C593" s="1"/>
      <c r="D593" s="1"/>
      <c r="E593" s="1"/>
      <c r="F593" s="1"/>
      <c r="G593" s="1"/>
      <c r="H593" s="1"/>
      <c r="K593" s="45"/>
    </row>
  </sheetData>
  <mergeCells count="35">
    <mergeCell ref="AP9:AP10"/>
    <mergeCell ref="Y3:Z5"/>
    <mergeCell ref="Y6:Z7"/>
    <mergeCell ref="Y9:Z10"/>
    <mergeCell ref="AC12:AD12"/>
    <mergeCell ref="AA4:AB4"/>
    <mergeCell ref="AA12:AB12"/>
    <mergeCell ref="AE12:AF12"/>
    <mergeCell ref="AG12:AH12"/>
    <mergeCell ref="AC3:AD5"/>
    <mergeCell ref="AE3:AF5"/>
    <mergeCell ref="AG3:AH5"/>
    <mergeCell ref="B548:G548"/>
    <mergeCell ref="S3:T5"/>
    <mergeCell ref="S12:T12"/>
    <mergeCell ref="S6:T7"/>
    <mergeCell ref="S9:T10"/>
    <mergeCell ref="B544:G545"/>
    <mergeCell ref="B546:G547"/>
    <mergeCell ref="K12:R12"/>
    <mergeCell ref="B542:H542"/>
    <mergeCell ref="B543:H543"/>
    <mergeCell ref="U12:V12"/>
    <mergeCell ref="B1:J2"/>
    <mergeCell ref="F7:J7"/>
    <mergeCell ref="B3:J5"/>
    <mergeCell ref="K10:R10"/>
    <mergeCell ref="U3:V5"/>
    <mergeCell ref="U6:V7"/>
    <mergeCell ref="U9:V10"/>
    <mergeCell ref="W3:X5"/>
    <mergeCell ref="W6:X7"/>
    <mergeCell ref="W9:X10"/>
    <mergeCell ref="W12:X12"/>
    <mergeCell ref="Y12:Z12"/>
  </mergeCells>
  <conditionalFormatting sqref="G108 G12:I12 G517:I517">
    <cfRule type="cellIs" dxfId="21" priority="247" stopIfTrue="1" operator="equal">
      <formula>0</formula>
    </cfRule>
  </conditionalFormatting>
  <conditionalFormatting sqref="G537:I537">
    <cfRule type="cellIs" dxfId="20" priority="25" stopIfTrue="1" operator="equal">
      <formula>0</formula>
    </cfRule>
  </conditionalFormatting>
  <conditionalFormatting sqref="I38">
    <cfRule type="cellIs" dxfId="19" priority="24" stopIfTrue="1" operator="equal">
      <formula>0</formula>
    </cfRule>
  </conditionalFormatting>
  <conditionalFormatting sqref="I72">
    <cfRule type="cellIs" dxfId="18" priority="23" stopIfTrue="1" operator="equal">
      <formula>0</formula>
    </cfRule>
  </conditionalFormatting>
  <conditionalFormatting sqref="I92">
    <cfRule type="cellIs" dxfId="17" priority="22" stopIfTrue="1" operator="equal">
      <formula>0</formula>
    </cfRule>
  </conditionalFormatting>
  <conditionalFormatting sqref="I105">
    <cfRule type="cellIs" dxfId="16" priority="21" stopIfTrue="1" operator="equal">
      <formula>0</formula>
    </cfRule>
  </conditionalFormatting>
  <conditionalFormatting sqref="I161">
    <cfRule type="cellIs" dxfId="15" priority="18" stopIfTrue="1" operator="equal">
      <formula>0</formula>
    </cfRule>
  </conditionalFormatting>
  <conditionalFormatting sqref="I176">
    <cfRule type="cellIs" dxfId="14" priority="17" stopIfTrue="1" operator="equal">
      <formula>0</formula>
    </cfRule>
  </conditionalFormatting>
  <conditionalFormatting sqref="I200">
    <cfRule type="cellIs" dxfId="13" priority="16" stopIfTrue="1" operator="equal">
      <formula>0</formula>
    </cfRule>
  </conditionalFormatting>
  <conditionalFormatting sqref="I259">
    <cfRule type="cellIs" dxfId="12" priority="14" stopIfTrue="1" operator="equal">
      <formula>0</formula>
    </cfRule>
  </conditionalFormatting>
  <conditionalFormatting sqref="I270">
    <cfRule type="cellIs" dxfId="11" priority="13" stopIfTrue="1" operator="equal">
      <formula>0</formula>
    </cfRule>
  </conditionalFormatting>
  <conditionalFormatting sqref="I304">
    <cfRule type="cellIs" dxfId="10" priority="12" stopIfTrue="1" operator="equal">
      <formula>0</formula>
    </cfRule>
  </conditionalFormatting>
  <conditionalFormatting sqref="I335">
    <cfRule type="cellIs" dxfId="9" priority="11" stopIfTrue="1" operator="equal">
      <formula>0</formula>
    </cfRule>
  </conditionalFormatting>
  <conditionalFormatting sqref="I359">
    <cfRule type="cellIs" dxfId="8" priority="10" stopIfTrue="1" operator="equal">
      <formula>0</formula>
    </cfRule>
  </conditionalFormatting>
  <conditionalFormatting sqref="I393">
    <cfRule type="cellIs" dxfId="7" priority="9" stopIfTrue="1" operator="equal">
      <formula>0</formula>
    </cfRule>
  </conditionalFormatting>
  <conditionalFormatting sqref="I455">
    <cfRule type="cellIs" dxfId="6" priority="8" stopIfTrue="1" operator="equal">
      <formula>0</formula>
    </cfRule>
  </conditionalFormatting>
  <conditionalFormatting sqref="I462">
    <cfRule type="cellIs" dxfId="5" priority="7" stopIfTrue="1" operator="equal">
      <formula>0</formula>
    </cfRule>
  </conditionalFormatting>
  <conditionalFormatting sqref="I494">
    <cfRule type="cellIs" dxfId="4" priority="6" stopIfTrue="1" operator="equal">
      <formula>0</formula>
    </cfRule>
  </conditionalFormatting>
  <conditionalFormatting sqref="I500">
    <cfRule type="cellIs" dxfId="3" priority="5" stopIfTrue="1" operator="equal">
      <formula>0</formula>
    </cfRule>
  </conditionalFormatting>
  <conditionalFormatting sqref="I515">
    <cfRule type="cellIs" dxfId="2" priority="4" stopIfTrue="1" operator="equal">
      <formula>0</formula>
    </cfRule>
  </conditionalFormatting>
  <conditionalFormatting sqref="I533">
    <cfRule type="cellIs" dxfId="1" priority="3" stopIfTrue="1" operator="equal">
      <formula>0</formula>
    </cfRule>
  </conditionalFormatting>
  <conditionalFormatting sqref="I541">
    <cfRule type="cellIs" dxfId="0" priority="1" stopIfTrue="1" operator="equal">
      <formula>0</formula>
    </cfRule>
  </conditionalFormatting>
  <printOptions horizontalCentered="1" gridLines="1"/>
  <pageMargins left="0.11811023622047245" right="0.11811023622047245" top="0.59055118110236227" bottom="0.9055118110236221" header="0.11811023622047245" footer="0.11811023622047245"/>
  <pageSetup paperSize="9" scale="80" fitToHeight="0" orientation="landscape" r:id="rId1"/>
  <headerFooter alignWithMargins="0"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zoomScaleNormal="100" zoomScaleSheetLayoutView="100" workbookViewId="0">
      <selection activeCell="U35" sqref="U35"/>
    </sheetView>
  </sheetViews>
  <sheetFormatPr defaultRowHeight="12.75"/>
  <cols>
    <col min="1" max="1" width="7" style="162" customWidth="1"/>
    <col min="2" max="2" width="44.75" style="163" customWidth="1"/>
    <col min="3" max="20" width="5.375" style="164" customWidth="1"/>
    <col min="21" max="21" width="12.875" style="165" customWidth="1"/>
    <col min="22" max="22" width="12.375" style="165" customWidth="1"/>
    <col min="23" max="16384" width="9" style="165"/>
  </cols>
  <sheetData>
    <row r="1" spans="1:23" s="101" customFormat="1" ht="23.25" customHeight="1">
      <c r="A1" s="383" t="s">
        <v>984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5"/>
    </row>
    <row r="2" spans="1:23" s="101" customFormat="1" ht="23.25" customHeight="1">
      <c r="A2" s="386" t="s">
        <v>985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8"/>
    </row>
    <row r="3" spans="1:23" s="102" customFormat="1" ht="16.5" customHeight="1">
      <c r="A3" s="389" t="s">
        <v>991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</row>
    <row r="4" spans="1:23" s="102" customFormat="1" ht="17.25" customHeight="1" thickBot="1">
      <c r="A4" s="392" t="s">
        <v>992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4"/>
    </row>
    <row r="5" spans="1:23" s="103" customFormat="1" ht="21.75" customHeight="1">
      <c r="A5" s="395" t="s">
        <v>986</v>
      </c>
      <c r="B5" s="397" t="s">
        <v>972</v>
      </c>
      <c r="C5" s="399" t="s">
        <v>973</v>
      </c>
      <c r="D5" s="400"/>
      <c r="E5" s="399" t="s">
        <v>974</v>
      </c>
      <c r="F5" s="400"/>
      <c r="G5" s="401" t="s">
        <v>975</v>
      </c>
      <c r="H5" s="401"/>
      <c r="I5" s="399" t="s">
        <v>976</v>
      </c>
      <c r="J5" s="400"/>
      <c r="K5" s="401" t="s">
        <v>977</v>
      </c>
      <c r="L5" s="401"/>
      <c r="M5" s="399" t="s">
        <v>978</v>
      </c>
      <c r="N5" s="400"/>
      <c r="O5" s="401" t="s">
        <v>979</v>
      </c>
      <c r="P5" s="401"/>
      <c r="Q5" s="399" t="s">
        <v>980</v>
      </c>
      <c r="R5" s="400"/>
      <c r="S5" s="401" t="s">
        <v>981</v>
      </c>
      <c r="T5" s="400"/>
      <c r="U5" s="404" t="s">
        <v>987</v>
      </c>
      <c r="V5" s="402" t="s">
        <v>988</v>
      </c>
    </row>
    <row r="6" spans="1:23" s="103" customFormat="1" ht="21.75" customHeight="1" thickBot="1">
      <c r="A6" s="396"/>
      <c r="B6" s="398"/>
      <c r="C6" s="104" t="s">
        <v>982</v>
      </c>
      <c r="D6" s="105" t="s">
        <v>983</v>
      </c>
      <c r="E6" s="104" t="s">
        <v>982</v>
      </c>
      <c r="F6" s="105" t="s">
        <v>983</v>
      </c>
      <c r="G6" s="106" t="s">
        <v>982</v>
      </c>
      <c r="H6" s="107" t="s">
        <v>983</v>
      </c>
      <c r="I6" s="104" t="s">
        <v>982</v>
      </c>
      <c r="J6" s="105" t="s">
        <v>983</v>
      </c>
      <c r="K6" s="106" t="s">
        <v>982</v>
      </c>
      <c r="L6" s="107" t="s">
        <v>983</v>
      </c>
      <c r="M6" s="104" t="s">
        <v>982</v>
      </c>
      <c r="N6" s="105" t="s">
        <v>983</v>
      </c>
      <c r="O6" s="106" t="s">
        <v>982</v>
      </c>
      <c r="P6" s="107" t="s">
        <v>983</v>
      </c>
      <c r="Q6" s="104" t="s">
        <v>982</v>
      </c>
      <c r="R6" s="105" t="s">
        <v>983</v>
      </c>
      <c r="S6" s="106" t="s">
        <v>982</v>
      </c>
      <c r="T6" s="105" t="s">
        <v>983</v>
      </c>
      <c r="U6" s="405"/>
      <c r="V6" s="403"/>
    </row>
    <row r="7" spans="1:23" s="103" customFormat="1" ht="16.5" customHeight="1" thickBot="1">
      <c r="A7" s="168">
        <v>1</v>
      </c>
      <c r="B7" s="166" t="str">
        <f>+'TIPO 2 SAPATAS - 110V'!E14</f>
        <v xml:space="preserve">SERVIÇOS PRELIMINARES </v>
      </c>
      <c r="C7" s="108">
        <v>0.8</v>
      </c>
      <c r="D7" s="109">
        <v>0.2</v>
      </c>
      <c r="E7" s="133"/>
      <c r="F7" s="111"/>
      <c r="G7" s="112"/>
      <c r="H7" s="113"/>
      <c r="I7" s="114"/>
      <c r="J7" s="115"/>
      <c r="K7" s="116"/>
      <c r="L7" s="113"/>
      <c r="M7" s="114"/>
      <c r="N7" s="115"/>
      <c r="O7" s="116"/>
      <c r="P7" s="113"/>
      <c r="Q7" s="114"/>
      <c r="R7" s="115"/>
      <c r="S7" s="116"/>
      <c r="T7" s="115"/>
      <c r="U7" s="117">
        <f>+'TIPO 2 SAPATAS - 110V'!J14</f>
        <v>0</v>
      </c>
      <c r="V7" s="118" t="e">
        <f t="shared" ref="V7:V30" si="0">+U7/$U$31</f>
        <v>#REF!</v>
      </c>
      <c r="W7" s="119">
        <f>SUM(C7:T7)</f>
        <v>1</v>
      </c>
    </row>
    <row r="8" spans="1:23" s="103" customFormat="1" ht="16.5" customHeight="1" thickBot="1">
      <c r="A8" s="167">
        <v>2</v>
      </c>
      <c r="B8" s="120" t="str">
        <f>+'TIPO 2 SAPATAS - 110V'!E25</f>
        <v>MOVIMENTO DE TERRAS PARA FUNDAÇÕES</v>
      </c>
      <c r="C8" s="121"/>
      <c r="D8" s="110">
        <v>0.7</v>
      </c>
      <c r="E8" s="122">
        <v>0.25</v>
      </c>
      <c r="F8" s="109">
        <v>0.05</v>
      </c>
      <c r="G8" s="125"/>
      <c r="H8" s="126"/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4"/>
      <c r="U8" s="127">
        <f>+'TIPO 2 SAPATAS - 110V'!J25</f>
        <v>0</v>
      </c>
      <c r="V8" s="118" t="e">
        <f t="shared" si="0"/>
        <v>#REF!</v>
      </c>
      <c r="W8" s="119">
        <f t="shared" ref="W8:W30" si="1">SUM(C8:T8)</f>
        <v>1</v>
      </c>
    </row>
    <row r="9" spans="1:23" s="103" customFormat="1" ht="16.5" customHeight="1" thickBot="1">
      <c r="A9" s="168">
        <v>3</v>
      </c>
      <c r="B9" s="128" t="str">
        <f>+'TIPO 2 SAPATAS - 110V'!E41</f>
        <v>FUNDAÇÕES</v>
      </c>
      <c r="C9" s="129"/>
      <c r="D9" s="130">
        <v>0.6</v>
      </c>
      <c r="E9" s="108">
        <v>0.2</v>
      </c>
      <c r="F9" s="109">
        <v>0.2</v>
      </c>
      <c r="G9" s="125"/>
      <c r="H9" s="126"/>
      <c r="I9" s="133"/>
      <c r="J9" s="134"/>
      <c r="K9" s="135"/>
      <c r="L9" s="136"/>
      <c r="M9" s="133"/>
      <c r="N9" s="134"/>
      <c r="O9" s="125"/>
      <c r="P9" s="126"/>
      <c r="Q9" s="123"/>
      <c r="R9" s="124"/>
      <c r="S9" s="125"/>
      <c r="T9" s="124"/>
      <c r="U9" s="127">
        <f>+'TIPO 2 SAPATAS - 110V'!J41</f>
        <v>0</v>
      </c>
      <c r="V9" s="118" t="e">
        <f t="shared" si="0"/>
        <v>#REF!</v>
      </c>
      <c r="W9" s="119">
        <f t="shared" si="1"/>
        <v>1</v>
      </c>
    </row>
    <row r="10" spans="1:23" s="103" customFormat="1" ht="16.5" customHeight="1" thickBot="1">
      <c r="A10" s="167">
        <v>4</v>
      </c>
      <c r="B10" s="128" t="str">
        <f>+'TIPO 2 SAPATAS - 110V'!E74</f>
        <v xml:space="preserve">SUPERESTRUTURA </v>
      </c>
      <c r="C10" s="123"/>
      <c r="D10" s="130">
        <v>0.05</v>
      </c>
      <c r="E10" s="108">
        <v>0.25</v>
      </c>
      <c r="F10" s="139">
        <v>0.25</v>
      </c>
      <c r="G10" s="137">
        <v>0.25</v>
      </c>
      <c r="H10" s="137">
        <v>0.2</v>
      </c>
      <c r="I10" s="133"/>
      <c r="J10" s="142"/>
      <c r="K10" s="125"/>
      <c r="L10" s="126"/>
      <c r="M10" s="123"/>
      <c r="N10" s="124"/>
      <c r="O10" s="135"/>
      <c r="P10" s="136"/>
      <c r="Q10" s="123"/>
      <c r="R10" s="124"/>
      <c r="S10" s="125"/>
      <c r="T10" s="124"/>
      <c r="U10" s="127">
        <f>+'TIPO 2 SAPATAS - 110V'!J74</f>
        <v>67171.40300000002</v>
      </c>
      <c r="V10" s="118" t="e">
        <f t="shared" si="0"/>
        <v>#REF!</v>
      </c>
      <c r="W10" s="119">
        <f t="shared" si="1"/>
        <v>1</v>
      </c>
    </row>
    <row r="11" spans="1:23" s="103" customFormat="1" ht="26.25" thickBot="1">
      <c r="A11" s="168">
        <v>5</v>
      </c>
      <c r="B11" s="128" t="str">
        <f>+'TIPO 2 SAPATAS - 110V'!E94</f>
        <v>SISTEMA DE VEDAÇÃO VERTICAL INTERNO E EXTERNO (PAREDES)</v>
      </c>
      <c r="C11" s="123"/>
      <c r="D11" s="115"/>
      <c r="E11" s="114"/>
      <c r="F11" s="115"/>
      <c r="G11" s="108">
        <v>0.2</v>
      </c>
      <c r="H11" s="139">
        <v>0.2</v>
      </c>
      <c r="I11" s="108">
        <v>0.2</v>
      </c>
      <c r="J11" s="139">
        <v>0.2</v>
      </c>
      <c r="K11" s="137">
        <v>0.1</v>
      </c>
      <c r="L11" s="138">
        <v>0.1</v>
      </c>
      <c r="M11" s="133"/>
      <c r="N11" s="155"/>
      <c r="O11" s="133"/>
      <c r="P11" s="124"/>
      <c r="Q11" s="133"/>
      <c r="R11" s="124"/>
      <c r="S11" s="125"/>
      <c r="T11" s="124"/>
      <c r="U11" s="127">
        <f>+'TIPO 2 SAPATAS - 110V'!J94</f>
        <v>47522.924599999991</v>
      </c>
      <c r="V11" s="118" t="e">
        <f t="shared" si="0"/>
        <v>#REF!</v>
      </c>
      <c r="W11" s="119">
        <f t="shared" si="1"/>
        <v>1</v>
      </c>
    </row>
    <row r="12" spans="1:23" s="103" customFormat="1" ht="16.5" customHeight="1" thickBot="1">
      <c r="A12" s="167">
        <v>6</v>
      </c>
      <c r="B12" s="128" t="str">
        <f>+'TIPO 2 SAPATAS - 110V'!E107</f>
        <v xml:space="preserve">ESQUADRIAS </v>
      </c>
      <c r="C12" s="123"/>
      <c r="D12" s="124"/>
      <c r="E12" s="123"/>
      <c r="F12" s="124"/>
      <c r="G12" s="123"/>
      <c r="H12" s="124"/>
      <c r="I12" s="125"/>
      <c r="J12" s="126"/>
      <c r="K12" s="108">
        <v>0.05</v>
      </c>
      <c r="L12" s="138">
        <v>0.05</v>
      </c>
      <c r="M12" s="108">
        <v>0.15</v>
      </c>
      <c r="N12" s="139">
        <v>0.15</v>
      </c>
      <c r="O12" s="137">
        <v>0.2</v>
      </c>
      <c r="P12" s="138">
        <v>0.2</v>
      </c>
      <c r="Q12" s="130">
        <v>0.2</v>
      </c>
      <c r="R12" s="142"/>
      <c r="S12" s="125"/>
      <c r="T12" s="124"/>
      <c r="U12" s="127">
        <f>+'TIPO 2 SAPATAS - 110V'!J107</f>
        <v>2051.9004999999997</v>
      </c>
      <c r="V12" s="118" t="e">
        <f t="shared" si="0"/>
        <v>#REF!</v>
      </c>
      <c r="W12" s="119">
        <f t="shared" si="1"/>
        <v>1</v>
      </c>
    </row>
    <row r="13" spans="1:23" s="103" customFormat="1" ht="16.5" customHeight="1" thickBot="1">
      <c r="A13" s="168">
        <v>7</v>
      </c>
      <c r="B13" s="128" t="str">
        <f>+'TIPO 2 SAPATAS - 110V'!E150</f>
        <v>SISTEMAS DE COBERTURA - FEIRA DO PRODUTOR RURAL</v>
      </c>
      <c r="C13" s="123"/>
      <c r="D13" s="134"/>
      <c r="E13" s="133"/>
      <c r="F13" s="134"/>
      <c r="G13" s="133"/>
      <c r="H13" s="134"/>
      <c r="I13" s="171">
        <v>0.1</v>
      </c>
      <c r="J13" s="174">
        <v>0.1</v>
      </c>
      <c r="K13" s="171">
        <v>0.2</v>
      </c>
      <c r="L13" s="174">
        <v>0.2</v>
      </c>
      <c r="M13" s="171">
        <v>0.2</v>
      </c>
      <c r="N13" s="172">
        <v>0.1</v>
      </c>
      <c r="O13" s="175">
        <v>0.1</v>
      </c>
      <c r="P13" s="173"/>
      <c r="Q13" s="140"/>
      <c r="R13" s="124"/>
      <c r="S13" s="125"/>
      <c r="T13" s="124"/>
      <c r="U13" s="127">
        <f>+'TIPO 2 SAPATAS - 110V'!J150</f>
        <v>0</v>
      </c>
      <c r="V13" s="118" t="e">
        <f t="shared" si="0"/>
        <v>#REF!</v>
      </c>
      <c r="W13" s="119">
        <f t="shared" si="1"/>
        <v>1</v>
      </c>
    </row>
    <row r="14" spans="1:23" s="144" customFormat="1" ht="16.5" customHeight="1" thickBot="1">
      <c r="A14" s="167">
        <v>8</v>
      </c>
      <c r="B14" s="120" t="str">
        <f>+'TIPO 2 SAPATAS - 110V'!E159</f>
        <v xml:space="preserve">IMPERMEABILIZAÇÃO </v>
      </c>
      <c r="C14" s="129"/>
      <c r="D14" s="124"/>
      <c r="E14" s="123"/>
      <c r="F14" s="124"/>
      <c r="G14" s="137">
        <v>0.7</v>
      </c>
      <c r="H14" s="138">
        <v>0.3</v>
      </c>
      <c r="I14" s="114"/>
      <c r="J14" s="115"/>
      <c r="K14" s="123"/>
      <c r="L14" s="124"/>
      <c r="M14" s="123"/>
      <c r="N14" s="124"/>
      <c r="O14" s="123"/>
      <c r="P14" s="124"/>
      <c r="Q14" s="123"/>
      <c r="R14" s="124"/>
      <c r="S14" s="125"/>
      <c r="T14" s="124"/>
      <c r="U14" s="143">
        <f>+'TIPO 2 SAPATAS - 110V'!J159</f>
        <v>3855.6000000000004</v>
      </c>
      <c r="V14" s="118" t="e">
        <f t="shared" si="0"/>
        <v>#REF!</v>
      </c>
      <c r="W14" s="119">
        <f t="shared" si="1"/>
        <v>1</v>
      </c>
    </row>
    <row r="15" spans="1:23" s="103" customFormat="1" ht="16.5" customHeight="1" thickBot="1">
      <c r="A15" s="168">
        <v>9</v>
      </c>
      <c r="B15" s="120" t="str">
        <f>+'TIPO 2 SAPATAS - 110V'!E163</f>
        <v>REVESTIMENTOS INTERNOS E EXTERNOS</v>
      </c>
      <c r="C15" s="129"/>
      <c r="D15" s="124"/>
      <c r="E15" s="123"/>
      <c r="F15" s="124"/>
      <c r="G15" s="125"/>
      <c r="H15" s="145"/>
      <c r="I15" s="114"/>
      <c r="J15" s="115"/>
      <c r="K15" s="137">
        <v>0.15</v>
      </c>
      <c r="L15" s="138">
        <v>0.15</v>
      </c>
      <c r="M15" s="108">
        <v>0.15</v>
      </c>
      <c r="N15" s="139">
        <v>0.15</v>
      </c>
      <c r="O15" s="137">
        <v>0.1</v>
      </c>
      <c r="P15" s="138">
        <v>0.1</v>
      </c>
      <c r="Q15" s="108">
        <v>0.1</v>
      </c>
      <c r="R15" s="139">
        <v>0.1</v>
      </c>
      <c r="S15" s="125"/>
      <c r="T15" s="124"/>
      <c r="U15" s="127">
        <f>+'TIPO 2 SAPATAS - 110V'!J163</f>
        <v>149944.10629999998</v>
      </c>
      <c r="V15" s="118" t="e">
        <f t="shared" si="0"/>
        <v>#REF!</v>
      </c>
      <c r="W15" s="119">
        <f t="shared" si="1"/>
        <v>0.99999999999999989</v>
      </c>
    </row>
    <row r="16" spans="1:23" s="103" customFormat="1" ht="26.25" thickBot="1">
      <c r="A16" s="167">
        <v>10</v>
      </c>
      <c r="B16" s="128" t="str">
        <f>+'TIPO 2 SAPATAS - 110V'!E178</f>
        <v>SISTEMAS DE PISOS INTERNOS E EXTERNOS (PAVIMENTAÇÃO)</v>
      </c>
      <c r="C16" s="147"/>
      <c r="D16" s="148"/>
      <c r="E16" s="149"/>
      <c r="F16" s="148"/>
      <c r="G16" s="150"/>
      <c r="H16" s="151"/>
      <c r="I16" s="152"/>
      <c r="J16" s="130">
        <v>0.3</v>
      </c>
      <c r="K16" s="137">
        <v>0.2</v>
      </c>
      <c r="L16" s="138">
        <v>0.2</v>
      </c>
      <c r="M16" s="108">
        <v>0.05</v>
      </c>
      <c r="N16" s="139">
        <v>0.05</v>
      </c>
      <c r="O16" s="137">
        <v>0.05</v>
      </c>
      <c r="P16" s="138">
        <v>0.05</v>
      </c>
      <c r="Q16" s="108">
        <v>0.05</v>
      </c>
      <c r="R16" s="139">
        <v>0.05</v>
      </c>
      <c r="S16" s="153"/>
      <c r="T16" s="154"/>
      <c r="U16" s="127">
        <f>+'TIPO 2 SAPATAS - 110V'!J178</f>
        <v>101941.78109999999</v>
      </c>
      <c r="V16" s="118" t="e">
        <f t="shared" si="0"/>
        <v>#REF!</v>
      </c>
      <c r="W16" s="119">
        <f t="shared" si="1"/>
        <v>1.0000000000000002</v>
      </c>
    </row>
    <row r="17" spans="1:23" s="103" customFormat="1" ht="16.5" customHeight="1" thickBot="1">
      <c r="A17" s="168">
        <v>11</v>
      </c>
      <c r="B17" s="128" t="e">
        <f>+'TIPO 2 SAPATAS - 110V'!#REF!</f>
        <v>#REF!</v>
      </c>
      <c r="C17" s="123"/>
      <c r="D17" s="124"/>
      <c r="E17" s="123"/>
      <c r="F17" s="124"/>
      <c r="G17" s="125"/>
      <c r="H17" s="126"/>
      <c r="I17" s="123"/>
      <c r="J17" s="115"/>
      <c r="K17" s="116"/>
      <c r="L17" s="113"/>
      <c r="M17" s="140"/>
      <c r="N17" s="141"/>
      <c r="O17" s="131">
        <v>0.15</v>
      </c>
      <c r="P17" s="132">
        <v>0.15</v>
      </c>
      <c r="Q17" s="122">
        <v>0.15</v>
      </c>
      <c r="R17" s="109">
        <v>0.15</v>
      </c>
      <c r="S17" s="137">
        <v>0.2</v>
      </c>
      <c r="T17" s="139">
        <v>0.2</v>
      </c>
      <c r="U17" s="127" t="e">
        <f>+'TIPO 2 SAPATAS - 110V'!#REF!</f>
        <v>#REF!</v>
      </c>
      <c r="V17" s="118" t="e">
        <f t="shared" si="0"/>
        <v>#REF!</v>
      </c>
      <c r="W17" s="119">
        <f t="shared" si="1"/>
        <v>1</v>
      </c>
    </row>
    <row r="18" spans="1:23" s="103" customFormat="1" ht="16.5" customHeight="1" thickBot="1">
      <c r="A18" s="167">
        <v>12</v>
      </c>
      <c r="B18" s="128" t="str">
        <f>+'TIPO 2 SAPATAS - 110V'!E201</f>
        <v xml:space="preserve">INSTALAÇÃO HIDRÁULICA </v>
      </c>
      <c r="C18" s="123"/>
      <c r="D18" s="124"/>
      <c r="E18" s="123"/>
      <c r="F18" s="124"/>
      <c r="G18" s="108">
        <v>0.15</v>
      </c>
      <c r="H18" s="139">
        <v>0.15</v>
      </c>
      <c r="I18" s="108">
        <v>0.15</v>
      </c>
      <c r="J18" s="139">
        <v>0.15</v>
      </c>
      <c r="K18" s="137">
        <v>0.05</v>
      </c>
      <c r="L18" s="138">
        <v>0.05</v>
      </c>
      <c r="M18" s="108">
        <v>0.05</v>
      </c>
      <c r="N18" s="139">
        <v>0.05</v>
      </c>
      <c r="O18" s="137">
        <v>0.05</v>
      </c>
      <c r="P18" s="138">
        <v>0.05</v>
      </c>
      <c r="Q18" s="108">
        <v>0.05</v>
      </c>
      <c r="R18" s="139">
        <v>0.05</v>
      </c>
      <c r="S18" s="124"/>
      <c r="T18" s="124"/>
      <c r="U18" s="127">
        <f>+'TIPO 2 SAPATAS - 110V'!J201</f>
        <v>16381.843699999996</v>
      </c>
      <c r="V18" s="118" t="e">
        <f t="shared" si="0"/>
        <v>#REF!</v>
      </c>
      <c r="W18" s="119">
        <f t="shared" si="1"/>
        <v>1.0000000000000002</v>
      </c>
    </row>
    <row r="19" spans="1:23" s="103" customFormat="1" ht="16.5" customHeight="1" thickBot="1">
      <c r="A19" s="168">
        <v>13</v>
      </c>
      <c r="B19" s="128" t="str">
        <f>+'TIPO 2 SAPATAS - 110V'!E261</f>
        <v>DRENAGEM DE ÁGUAS PLUVIAIS</v>
      </c>
      <c r="C19" s="123"/>
      <c r="D19" s="124"/>
      <c r="E19" s="123"/>
      <c r="F19" s="124"/>
      <c r="G19" s="108">
        <v>0.15</v>
      </c>
      <c r="H19" s="139">
        <v>0.15</v>
      </c>
      <c r="I19" s="108">
        <v>0.15</v>
      </c>
      <c r="J19" s="139">
        <v>0.15</v>
      </c>
      <c r="K19" s="137">
        <v>0.05</v>
      </c>
      <c r="L19" s="138">
        <v>0.05</v>
      </c>
      <c r="M19" s="108">
        <v>0.05</v>
      </c>
      <c r="N19" s="139">
        <v>0.05</v>
      </c>
      <c r="O19" s="137">
        <v>0.05</v>
      </c>
      <c r="P19" s="138">
        <v>0.05</v>
      </c>
      <c r="Q19" s="108">
        <v>0.05</v>
      </c>
      <c r="R19" s="139">
        <v>0.05</v>
      </c>
      <c r="S19" s="124"/>
      <c r="T19" s="124"/>
      <c r="U19" s="127">
        <f>+'TIPO 2 SAPATAS - 110V'!J261</f>
        <v>7590.1751999999997</v>
      </c>
      <c r="V19" s="118" t="e">
        <f t="shared" si="0"/>
        <v>#REF!</v>
      </c>
      <c r="W19" s="119">
        <f t="shared" si="1"/>
        <v>1.0000000000000002</v>
      </c>
    </row>
    <row r="20" spans="1:23" s="103" customFormat="1" ht="16.5" customHeight="1" thickBot="1">
      <c r="A20" s="167">
        <v>14</v>
      </c>
      <c r="B20" s="128" t="str">
        <f>+'TIPO 2 SAPATAS - 110V'!E272</f>
        <v xml:space="preserve">INSTALAÇÃO SANITÁRIA </v>
      </c>
      <c r="C20" s="123"/>
      <c r="D20" s="124"/>
      <c r="E20" s="123"/>
      <c r="F20" s="124"/>
      <c r="G20" s="108">
        <v>0.15</v>
      </c>
      <c r="H20" s="139">
        <v>0.15</v>
      </c>
      <c r="I20" s="108">
        <v>0.15</v>
      </c>
      <c r="J20" s="139">
        <v>0.15</v>
      </c>
      <c r="K20" s="137">
        <v>0.05</v>
      </c>
      <c r="L20" s="138">
        <v>0.05</v>
      </c>
      <c r="M20" s="108">
        <v>0.05</v>
      </c>
      <c r="N20" s="139">
        <v>0.05</v>
      </c>
      <c r="O20" s="137">
        <v>0.05</v>
      </c>
      <c r="P20" s="138">
        <v>0.05</v>
      </c>
      <c r="Q20" s="108">
        <v>0.05</v>
      </c>
      <c r="R20" s="139">
        <v>0.05</v>
      </c>
      <c r="S20" s="124"/>
      <c r="T20" s="124"/>
      <c r="U20" s="127">
        <f>+'TIPO 2 SAPATAS - 110V'!J272</f>
        <v>23367.089099999997</v>
      </c>
      <c r="V20" s="118" t="e">
        <f t="shared" si="0"/>
        <v>#REF!</v>
      </c>
      <c r="W20" s="119">
        <f t="shared" si="1"/>
        <v>1.0000000000000002</v>
      </c>
    </row>
    <row r="21" spans="1:23" s="103" customFormat="1" ht="16.5" customHeight="1" thickBot="1">
      <c r="A21" s="168">
        <v>15</v>
      </c>
      <c r="B21" s="128" t="str">
        <f>+'TIPO 2 SAPATAS - 110V'!E306</f>
        <v xml:space="preserve">LOUÇAS E METAIS </v>
      </c>
      <c r="C21" s="123"/>
      <c r="D21" s="124"/>
      <c r="E21" s="123"/>
      <c r="F21" s="124"/>
      <c r="G21" s="125"/>
      <c r="H21" s="126"/>
      <c r="I21" s="123"/>
      <c r="J21" s="124"/>
      <c r="K21" s="125"/>
      <c r="L21" s="126"/>
      <c r="M21" s="114"/>
      <c r="N21" s="115"/>
      <c r="O21" s="140"/>
      <c r="P21" s="141"/>
      <c r="Q21" s="123"/>
      <c r="R21" s="124"/>
      <c r="S21" s="131">
        <v>0.5</v>
      </c>
      <c r="T21" s="109">
        <v>0.5</v>
      </c>
      <c r="U21" s="127">
        <f>+'TIPO 2 SAPATAS - 110V'!J306</f>
        <v>25212.296999999995</v>
      </c>
      <c r="V21" s="118" t="e">
        <f t="shared" si="0"/>
        <v>#REF!</v>
      </c>
      <c r="W21" s="119">
        <f t="shared" si="1"/>
        <v>1</v>
      </c>
    </row>
    <row r="22" spans="1:23" s="103" customFormat="1" ht="16.5" customHeight="1" thickBot="1">
      <c r="A22" s="167">
        <v>16</v>
      </c>
      <c r="B22" s="128" t="str">
        <f>+'TIPO 2 SAPATAS - 110V'!E337</f>
        <v>INSTALAÇÃO DE GÁS COMBUSTÍVEL</v>
      </c>
      <c r="C22" s="123"/>
      <c r="D22" s="124"/>
      <c r="E22" s="123"/>
      <c r="F22" s="124"/>
      <c r="G22" s="125"/>
      <c r="H22" s="126"/>
      <c r="I22" s="114"/>
      <c r="J22" s="115"/>
      <c r="K22" s="116"/>
      <c r="L22" s="113"/>
      <c r="M22" s="108">
        <v>0.15</v>
      </c>
      <c r="N22" s="139">
        <v>0.15</v>
      </c>
      <c r="O22" s="137">
        <v>0.15</v>
      </c>
      <c r="P22" s="138">
        <v>0.15</v>
      </c>
      <c r="Q22" s="108">
        <v>0.15</v>
      </c>
      <c r="R22" s="139">
        <v>0.15</v>
      </c>
      <c r="S22" s="137">
        <v>0.05</v>
      </c>
      <c r="T22" s="139">
        <v>0.05</v>
      </c>
      <c r="U22" s="127">
        <f>+'TIPO 2 SAPATAS - 110V'!J337</f>
        <v>3728.2673999999997</v>
      </c>
      <c r="V22" s="118" t="e">
        <f t="shared" si="0"/>
        <v>#REF!</v>
      </c>
      <c r="W22" s="119">
        <f t="shared" si="1"/>
        <v>1</v>
      </c>
    </row>
    <row r="23" spans="1:23" s="103" customFormat="1" ht="16.5" customHeight="1" thickBot="1">
      <c r="A23" s="168">
        <v>17</v>
      </c>
      <c r="B23" s="128" t="str">
        <f>+'TIPO 2 SAPATAS - 110V'!E361</f>
        <v>SISTEMA DE PROTEÇÃO CONTRA INCÊNDIO</v>
      </c>
      <c r="C23" s="123"/>
      <c r="D23" s="124"/>
      <c r="E23" s="123"/>
      <c r="F23" s="124"/>
      <c r="G23" s="125"/>
      <c r="H23" s="126"/>
      <c r="I23" s="123"/>
      <c r="J23" s="124"/>
      <c r="K23" s="125"/>
      <c r="L23" s="126"/>
      <c r="M23" s="108">
        <v>0.15</v>
      </c>
      <c r="N23" s="139">
        <v>0.15</v>
      </c>
      <c r="O23" s="137">
        <v>0.15</v>
      </c>
      <c r="P23" s="138">
        <v>0.15</v>
      </c>
      <c r="Q23" s="108">
        <v>0.15</v>
      </c>
      <c r="R23" s="139">
        <v>0.15</v>
      </c>
      <c r="S23" s="137">
        <v>0.05</v>
      </c>
      <c r="T23" s="139">
        <v>0.05</v>
      </c>
      <c r="U23" s="127">
        <f>+'TIPO 2 SAPATAS - 110V'!J361</f>
        <v>19179.822799999998</v>
      </c>
      <c r="V23" s="118" t="e">
        <f t="shared" si="0"/>
        <v>#REF!</v>
      </c>
      <c r="W23" s="119">
        <f t="shared" si="1"/>
        <v>1</v>
      </c>
    </row>
    <row r="24" spans="1:23" s="103" customFormat="1" ht="13.5" thickBot="1">
      <c r="A24" s="167">
        <v>18</v>
      </c>
      <c r="B24" s="128" t="str">
        <f>+'TIPO 2 SAPATAS - 110V'!E395</f>
        <v>INSTALAÇÕES ELÉTRICAS - 110V</v>
      </c>
      <c r="C24" s="123"/>
      <c r="D24" s="124"/>
      <c r="E24" s="108">
        <v>0.05</v>
      </c>
      <c r="F24" s="139">
        <v>0.05</v>
      </c>
      <c r="G24" s="108">
        <v>0.05</v>
      </c>
      <c r="H24" s="139">
        <v>0.05</v>
      </c>
      <c r="I24" s="108">
        <v>0.15</v>
      </c>
      <c r="J24" s="139">
        <v>0.15</v>
      </c>
      <c r="K24" s="137">
        <v>0.05</v>
      </c>
      <c r="L24" s="138">
        <v>0.05</v>
      </c>
      <c r="M24" s="108">
        <v>0.05</v>
      </c>
      <c r="N24" s="139">
        <v>0.05</v>
      </c>
      <c r="O24" s="137">
        <v>0.05</v>
      </c>
      <c r="P24" s="138">
        <v>0.05</v>
      </c>
      <c r="Q24" s="108">
        <v>0.05</v>
      </c>
      <c r="R24" s="139">
        <v>0.05</v>
      </c>
      <c r="S24" s="137">
        <v>0.05</v>
      </c>
      <c r="T24" s="139">
        <v>0.05</v>
      </c>
      <c r="U24" s="127">
        <f>+'TIPO 2 SAPATAS - 110V'!J395</f>
        <v>84053.757000000027</v>
      </c>
      <c r="V24" s="118" t="e">
        <f t="shared" si="0"/>
        <v>#REF!</v>
      </c>
      <c r="W24" s="119">
        <f t="shared" si="1"/>
        <v>1.0000000000000004</v>
      </c>
    </row>
    <row r="25" spans="1:23" s="103" customFormat="1" ht="16.5" customHeight="1" thickBot="1">
      <c r="A25" s="168">
        <v>19</v>
      </c>
      <c r="B25" s="128" t="str">
        <f>+'TIPO 2 SAPATAS - 110V'!E457</f>
        <v>INSTALAÇÕES DE CLIMATIZAÇÃO</v>
      </c>
      <c r="C25" s="123"/>
      <c r="D25" s="124"/>
      <c r="E25" s="123"/>
      <c r="F25" s="124"/>
      <c r="G25" s="125"/>
      <c r="H25" s="126"/>
      <c r="I25" s="123"/>
      <c r="J25" s="124"/>
      <c r="K25" s="125"/>
      <c r="L25" s="126"/>
      <c r="M25" s="108">
        <v>0.5</v>
      </c>
      <c r="N25" s="139">
        <v>0.5</v>
      </c>
      <c r="O25" s="125"/>
      <c r="P25" s="126"/>
      <c r="Q25" s="123"/>
      <c r="R25" s="124"/>
      <c r="S25" s="125"/>
      <c r="T25" s="124"/>
      <c r="U25" s="127">
        <f>+'TIPO 2 SAPATAS - 110V'!J457</f>
        <v>502.79999999999995</v>
      </c>
      <c r="V25" s="118" t="e">
        <f t="shared" si="0"/>
        <v>#REF!</v>
      </c>
      <c r="W25" s="119">
        <f t="shared" si="1"/>
        <v>1</v>
      </c>
    </row>
    <row r="26" spans="1:23" s="103" customFormat="1" ht="16.5" customHeight="1" thickBot="1">
      <c r="A26" s="167">
        <v>20</v>
      </c>
      <c r="B26" s="156" t="str">
        <f>+'TIPO 2 SAPATAS - 110V'!E464</f>
        <v>INSTALAÇÕES DE REDE ESTRUTURADA</v>
      </c>
      <c r="C26" s="133"/>
      <c r="D26" s="134"/>
      <c r="E26" s="133"/>
      <c r="F26" s="134"/>
      <c r="G26" s="135"/>
      <c r="H26" s="136"/>
      <c r="I26" s="108">
        <v>0.05</v>
      </c>
      <c r="J26" s="139">
        <v>0.05</v>
      </c>
      <c r="K26" s="137">
        <v>0.1</v>
      </c>
      <c r="L26" s="138">
        <v>0.1</v>
      </c>
      <c r="M26" s="108">
        <v>0.1</v>
      </c>
      <c r="N26" s="139">
        <v>0.1</v>
      </c>
      <c r="O26" s="137">
        <v>0.1</v>
      </c>
      <c r="P26" s="138">
        <v>0.1</v>
      </c>
      <c r="Q26" s="108">
        <v>0.1</v>
      </c>
      <c r="R26" s="139">
        <v>0.1</v>
      </c>
      <c r="S26" s="137">
        <v>0.05</v>
      </c>
      <c r="T26" s="139">
        <v>0.05</v>
      </c>
      <c r="U26" s="157">
        <f>+'TIPO 2 SAPATAS - 110V'!J464</f>
        <v>19454.874999999996</v>
      </c>
      <c r="V26" s="118" t="e">
        <f t="shared" si="0"/>
        <v>#REF!</v>
      </c>
      <c r="W26" s="119">
        <f t="shared" si="1"/>
        <v>1</v>
      </c>
    </row>
    <row r="27" spans="1:23" s="103" customFormat="1" ht="13.5" thickBot="1">
      <c r="A27" s="168">
        <v>21</v>
      </c>
      <c r="B27" s="156" t="str">
        <f>+'TIPO 2 SAPATAS - 110V'!E496</f>
        <v>SISTEMA DE EXAUSTÃO MECÂNICA</v>
      </c>
      <c r="C27" s="133"/>
      <c r="D27" s="134"/>
      <c r="E27" s="133"/>
      <c r="F27" s="134"/>
      <c r="G27" s="135"/>
      <c r="H27" s="136"/>
      <c r="I27" s="140"/>
      <c r="J27" s="141"/>
      <c r="K27" s="112"/>
      <c r="L27" s="146"/>
      <c r="M27" s="140"/>
      <c r="N27" s="141"/>
      <c r="O27" s="112"/>
      <c r="P27" s="146"/>
      <c r="Q27" s="140"/>
      <c r="R27" s="141"/>
      <c r="S27" s="169">
        <v>0.5</v>
      </c>
      <c r="T27" s="170">
        <v>0.5</v>
      </c>
      <c r="U27" s="157">
        <f>+'TIPO 2 SAPATAS - 110V'!J496</f>
        <v>2482.62</v>
      </c>
      <c r="V27" s="118" t="e">
        <f t="shared" si="0"/>
        <v>#REF!</v>
      </c>
      <c r="W27" s="119">
        <f t="shared" si="1"/>
        <v>1</v>
      </c>
    </row>
    <row r="28" spans="1:23" s="103" customFormat="1" ht="26.25" thickBot="1">
      <c r="A28" s="167">
        <v>22</v>
      </c>
      <c r="B28" s="156" t="str">
        <f>+'TIPO 2 SAPATAS - 110V'!E502</f>
        <v>SISTEMA DE PROTEÇÃO CONTRA DESCARGAS ATMOSFÉRICAS (SPDA)</v>
      </c>
      <c r="C28" s="133"/>
      <c r="D28" s="134"/>
      <c r="E28" s="133"/>
      <c r="F28" s="134"/>
      <c r="G28" s="135"/>
      <c r="H28" s="136"/>
      <c r="I28" s="133"/>
      <c r="J28" s="134"/>
      <c r="K28" s="135"/>
      <c r="L28" s="136"/>
      <c r="M28" s="133"/>
      <c r="N28" s="134"/>
      <c r="O28" s="135"/>
      <c r="P28" s="136"/>
      <c r="Q28" s="108">
        <v>0.25</v>
      </c>
      <c r="R28" s="139">
        <v>0.25</v>
      </c>
      <c r="S28" s="137">
        <v>0.25</v>
      </c>
      <c r="T28" s="139">
        <v>0.25</v>
      </c>
      <c r="U28" s="157">
        <f>+'TIPO 2 SAPATAS - 110V'!J502</f>
        <v>12446.28</v>
      </c>
      <c r="V28" s="118" t="e">
        <f t="shared" si="0"/>
        <v>#REF!</v>
      </c>
      <c r="W28" s="119">
        <f t="shared" si="1"/>
        <v>1</v>
      </c>
    </row>
    <row r="29" spans="1:23" s="103" customFormat="1" ht="16.5" customHeight="1" thickBot="1">
      <c r="A29" s="168">
        <v>23</v>
      </c>
      <c r="B29" s="156" t="str">
        <f>+'TIPO 2 SAPATAS - 110V'!E517</f>
        <v>SERVIÇOS COMPLEMENTARES</v>
      </c>
      <c r="C29" s="133"/>
      <c r="D29" s="134"/>
      <c r="E29" s="133"/>
      <c r="F29" s="134"/>
      <c r="G29" s="135"/>
      <c r="H29" s="136"/>
      <c r="I29" s="108">
        <v>0.1</v>
      </c>
      <c r="J29" s="139">
        <v>0.1</v>
      </c>
      <c r="K29" s="137">
        <v>0.05</v>
      </c>
      <c r="L29" s="139">
        <v>0.05</v>
      </c>
      <c r="M29" s="108">
        <v>0.05</v>
      </c>
      <c r="N29" s="139">
        <v>0.05</v>
      </c>
      <c r="O29" s="137">
        <v>0.1</v>
      </c>
      <c r="P29" s="139">
        <v>0.1</v>
      </c>
      <c r="Q29" s="108">
        <v>0.1</v>
      </c>
      <c r="R29" s="139">
        <v>0.1</v>
      </c>
      <c r="S29" s="137">
        <v>0.1</v>
      </c>
      <c r="T29" s="139">
        <v>0.1</v>
      </c>
      <c r="U29" s="157">
        <f>+'TIPO 2 SAPATAS - 110V'!J517</f>
        <v>0</v>
      </c>
      <c r="V29" s="118" t="e">
        <f t="shared" si="0"/>
        <v>#REF!</v>
      </c>
      <c r="W29" s="119">
        <f t="shared" si="1"/>
        <v>0.99999999999999989</v>
      </c>
    </row>
    <row r="30" spans="1:23" s="103" customFormat="1" ht="16.5" customHeight="1" thickBot="1">
      <c r="A30" s="167">
        <v>24</v>
      </c>
      <c r="B30" s="156" t="str">
        <f>+'TIPO 2 SAPATAS - 110V'!E537</f>
        <v>SERVIÇOS FINAIS</v>
      </c>
      <c r="C30" s="133"/>
      <c r="D30" s="134"/>
      <c r="E30" s="133"/>
      <c r="F30" s="134"/>
      <c r="G30" s="135"/>
      <c r="H30" s="136"/>
      <c r="I30" s="133"/>
      <c r="J30" s="134"/>
      <c r="K30" s="135"/>
      <c r="L30" s="136"/>
      <c r="M30" s="133"/>
      <c r="N30" s="134"/>
      <c r="O30" s="135"/>
      <c r="P30" s="136"/>
      <c r="Q30" s="133"/>
      <c r="R30" s="134"/>
      <c r="S30" s="131">
        <v>0.5</v>
      </c>
      <c r="T30" s="109">
        <v>0.5</v>
      </c>
      <c r="U30" s="157">
        <f>+'TIPO 2 SAPATAS - 110V'!J537</f>
        <v>0</v>
      </c>
      <c r="V30" s="118" t="e">
        <f t="shared" si="0"/>
        <v>#REF!</v>
      </c>
      <c r="W30" s="119">
        <f t="shared" si="1"/>
        <v>1</v>
      </c>
    </row>
    <row r="31" spans="1:23" s="103" customFormat="1" ht="16.5" customHeight="1">
      <c r="A31" s="158"/>
      <c r="B31" s="159" t="s">
        <v>989</v>
      </c>
      <c r="C31" s="379" t="e">
        <f>+((C7+D7)*$U7)+((C8+D8)*$U8)+((C9+D9)*$U9)+((C10+D10)*$U10)+((C11+D11)*$U11)+((C12+D12)*$U12)+((C13+D13)*$U13)+((C14+D14)*$U14)+((C15+D15)*$U15)+((C16+D16)*$U16)+((C17+D17)*$U17)+((C18+D18)*$U18)+((C19+D19)*$U19)+((C20+D20)*$U20)+((C21+D21)*$U21)+((C22+D22)*$U22)+((C23+D23)*$U23)+((C24+D24)*$U24)+((C25+D25)*$U25)+((C30+D30)*$U30)+((C28+D28)*$U28)+((C26+D26)*$U26)+((C27+D27)*$U27)+((C29+D29)*$U29)</f>
        <v>#REF!</v>
      </c>
      <c r="D31" s="380"/>
      <c r="E31" s="379" t="e">
        <f>+((E7+F7)*$U7)+((E8+F8)*$U8)+((E9+F9)*$U9)+((E10+F10)*$U10)+((E11+F11)*$U11)+((E12+F12)*$U12)+((E13+F13)*$U13)+((E14+F14)*$U14)+((E15+F15)*$U15)+((E16+F16)*$U16)+((E17+F17)*$U17)+((E18+F18)*$U18)+((E19+F19)*$U19)+((E20+F20)*$U20)+((E21+F21)*$U21)+((E22+F22)*$U22)+((E23+F23)*$U23)+((E24+F24)*$U24)+((E25+F25)*$U25)+((E30+F30)*$U30)+((E28+F28)*$U28)+((E26+F26)*$U26)+((E27+F27)*$U27)+((E29+F29)*$U29)</f>
        <v>#REF!</v>
      </c>
      <c r="F31" s="380"/>
      <c r="G31" s="379" t="e">
        <f>+((G7+H7)*$U7)+((G8+H8)*$U8)+((G9+H9)*$U9)+((G10+H10)*$U10)+((G11+H11)*$U11)+((G12+H12)*$U12)+((G13+H13)*$U13)+((G14+H14)*$U14)+((G15+H15)*$U15)+((G16+H16)*$U16)+((G17+H17)*$U17)+((G18+H18)*$U18)+((G19+H19)*$U19)+((G20+H20)*$U20)+((G21+H21)*$U21)+((G22+H22)*$U22)+((G23+H23)*$U23)+((G24+H24)*$U24)+((G25+H25)*$U25)+((G30+H30)*$U30)+((G28+H28)*$U28)+((G26+H26)*$U26)+((G27+H27)*$U27)+((G29+H29)*$U29)</f>
        <v>#REF!</v>
      </c>
      <c r="H31" s="380"/>
      <c r="I31" s="381" t="e">
        <f>+((I7+J7)*$U7)+((I8+J8)*$U8)+((I9+J9)*$U9)+((I10+J10)*$U10)+((I11+J11)*$U11)+((I12+J12)*$U12)+((I13+J13)*$U13)+((I14+J14)*$U14)+((I15+J15)*$U15)+((I16+J16)*$U16)+((I17+J17)*$U17)+((I18+J18)*$U18)+((I19+J19)*$U19)+((I20+J20)*$U20)+((I21+J21)*$U21)+((I22+J22)*$U22)+((I23+J23)*$U23)+((I24+J24)*$U24)+((I25+J25)*$U25)+((I30+J30)*$U30)+((I28+J28)*$U28)+((I26+J26)*$U26)+((I27+J27)*$U27)+((I29+J29)*$U29)</f>
        <v>#REF!</v>
      </c>
      <c r="J31" s="382"/>
      <c r="K31" s="381" t="e">
        <f>+((K7+L7)*$U7)+((K8+L8)*$U8)+((K9+L9)*$U9)+((K10+L10)*$U10)+((K11+L11)*$U11)+((K12+L12)*$U12)+((K13+L13)*$U13)+((K14+L14)*$U14)+((K15+L15)*$U15)+((K16+L16)*$U16)+((K17+L17)*$U17)+((K18+L18)*$U18)+((K19+L19)*$U19)+((K20+L20)*$U20)+((K21+L21)*$U21)+((K22+L22)*$U22)+((K23+L23)*$U23)+((K24+L24)*$U24)+((K25+L25)*$U25)+((K30+L30)*$U30)+((K28+L28)*$U28)+((K26+L26)*$U26)+((K27+L27)*$U27)+((K29+L29)*$U29)+0.003</f>
        <v>#REF!</v>
      </c>
      <c r="L31" s="382"/>
      <c r="M31" s="381" t="e">
        <f>+((M7+N7)*$U7)+((M8+N8)*$U8)+((M9+N9)*$U9)+((M10+N10)*$U10)+((M11+N11)*$U11)+((M12+N12)*$U12)+((M13+N13)*$U13)+((M14+N14)*$U14)+((M15+N15)*$U15)+((M16+N16)*$U16)+((M17+N17)*$U17)+((M18+N18)*$U18)+((M19+N19)*$U19)+((M20+N20)*$U20)+((M21+N21)*$U21)+((M22+N22)*$U22)+((M23+N23)*$U23)+((M24+N24)*$U24)+((M25+N25)*$U25)+((M30+N30)*$U30)+((M28+N28)*$U28)+((M26+N26)*$U26)+((M27+N27)*$U27)+((M29+N29)*$U29)</f>
        <v>#REF!</v>
      </c>
      <c r="N31" s="382"/>
      <c r="O31" s="381" t="e">
        <f>+((O7+P7)*$U7)+((O8+P8)*$U8)+((O9+P9)*$U9)+((O10+P10)*$U10)+((O11+P11)*$U11)+((O12+P12)*$U12)+((O13+P13)*$U13)+((O14+P14)*$U14)+((O15+P15)*$U15)+((O16+P16)*$U16)+((O17+P17)*$U17)+((O18+P18)*$U18)+((O19+P19)*$U19)+((O20+P20)*$U20)+((O21+P21)*$U21)+((O22+P22)*$U22)+((O23+P23)*$U23)+((O24+P24)*$U24)+((O25+P25)*$U25)+((O30+P30)*$U30)+((O28+P28)*$U28)+((O26+P26)*$U26)+((O27+P27)*$U27)+((O29+P29)*$U29)</f>
        <v>#REF!</v>
      </c>
      <c r="P31" s="382"/>
      <c r="Q31" s="381" t="e">
        <f>+((Q7+R7)*$U7)+((Q8+R8)*$U8)+((Q9+R9)*$U9)+((Q10+R10)*$U10)+((Q11+R11)*$U11)+((Q12+R12)*$U12)+((Q13+R13)*$U13)+((Q14+R14)*$U14)+((Q15+R15)*$U15)+((Q16+R16)*$U16)+((Q17+R17)*$U17)+((Q18+R18)*$U18)+((Q19+R19)*$U19)+((Q20+R20)*$U20)+((Q21+R21)*$U21)+((Q22+R22)*$U22)+((Q23+R23)*$U23)+((Q24+R24)*$U24)+((Q25+R25)*$U25)+((Q30+R30)*$U30)+((Q28+R28)*$U28)+((Q26+R26)*$U26)+((Q27+R27)*$U27)+((Q29+R29)*$U29)</f>
        <v>#REF!</v>
      </c>
      <c r="R31" s="382"/>
      <c r="S31" s="381" t="e">
        <f>+((S7+T7)*$U7)+((S8+T8)*$U8)+((S9+T9)*$U9)+((S10+T10)*$U10)+((S11+T11)*$U11)+((S12+T12)*$U12)+((S13+T13)*$U13)+((S14+T14)*$U14)+((S15+T15)*$U15)+((S16+T16)*$U16)+((S17+T17)*$U17)+((S18+T18)*$U18)+((S19+T19)*$U19)+((S20+T20)*$U20)+((S21+T21)*$U21)+((S22+T22)*$U22)+((S23+T23)*$U23)+((S24+T24)*$U24)+((S25+T25)*$U25)+((S30+T30)*$U30)+((S28+T28)*$U28)+((S26+T26)*$U26)+((S27+T27)*$U27)+((S29+T29)*$U29)</f>
        <v>#REF!</v>
      </c>
      <c r="T31" s="382"/>
      <c r="U31" s="408" t="e">
        <f>SUM(U7:U30)</f>
        <v>#REF!</v>
      </c>
      <c r="V31" s="410" t="e">
        <f>SUM(V7:V30)</f>
        <v>#REF!</v>
      </c>
    </row>
    <row r="32" spans="1:23" s="103" customFormat="1" ht="16.5" customHeight="1" thickBot="1">
      <c r="A32" s="160"/>
      <c r="B32" s="161" t="s">
        <v>990</v>
      </c>
      <c r="C32" s="412" t="e">
        <f>+C31</f>
        <v>#REF!</v>
      </c>
      <c r="D32" s="413"/>
      <c r="E32" s="414" t="e">
        <f>+C32+E31</f>
        <v>#REF!</v>
      </c>
      <c r="F32" s="407"/>
      <c r="G32" s="406" t="e">
        <f>+E32+G31</f>
        <v>#REF!</v>
      </c>
      <c r="H32" s="406"/>
      <c r="I32" s="414" t="e">
        <f>+G32+I31</f>
        <v>#REF!</v>
      </c>
      <c r="J32" s="407"/>
      <c r="K32" s="406" t="e">
        <f>+I32+K31</f>
        <v>#REF!</v>
      </c>
      <c r="L32" s="406"/>
      <c r="M32" s="414" t="e">
        <f>+K32+M31</f>
        <v>#REF!</v>
      </c>
      <c r="N32" s="407"/>
      <c r="O32" s="406" t="e">
        <f>+M32+O31</f>
        <v>#REF!</v>
      </c>
      <c r="P32" s="406"/>
      <c r="Q32" s="414" t="e">
        <f>+O32+Q31</f>
        <v>#REF!</v>
      </c>
      <c r="R32" s="407"/>
      <c r="S32" s="406" t="e">
        <f>+Q32+S31</f>
        <v>#REF!</v>
      </c>
      <c r="T32" s="407"/>
      <c r="U32" s="409"/>
      <c r="V32" s="411"/>
    </row>
  </sheetData>
  <mergeCells count="37">
    <mergeCell ref="S32:T32"/>
    <mergeCell ref="U31:U32"/>
    <mergeCell ref="V31:V32"/>
    <mergeCell ref="C32:D32"/>
    <mergeCell ref="E32:F32"/>
    <mergeCell ref="G32:H32"/>
    <mergeCell ref="I32:J32"/>
    <mergeCell ref="K32:L32"/>
    <mergeCell ref="M32:N32"/>
    <mergeCell ref="O32:P32"/>
    <mergeCell ref="Q32:R32"/>
    <mergeCell ref="M31:N31"/>
    <mergeCell ref="O31:P31"/>
    <mergeCell ref="Q31:R31"/>
    <mergeCell ref="S31:T31"/>
    <mergeCell ref="C31:D31"/>
    <mergeCell ref="K5:L5"/>
    <mergeCell ref="M5:N5"/>
    <mergeCell ref="O5:P5"/>
    <mergeCell ref="Q5:R5"/>
    <mergeCell ref="S5:T5"/>
    <mergeCell ref="E31:F31"/>
    <mergeCell ref="G31:H31"/>
    <mergeCell ref="I31:J31"/>
    <mergeCell ref="K31:L31"/>
    <mergeCell ref="A1:V1"/>
    <mergeCell ref="A2:V2"/>
    <mergeCell ref="A3:V3"/>
    <mergeCell ref="A4:V4"/>
    <mergeCell ref="A5:A6"/>
    <mergeCell ref="B5:B6"/>
    <mergeCell ref="C5:D5"/>
    <mergeCell ref="E5:F5"/>
    <mergeCell ref="G5:H5"/>
    <mergeCell ref="I5:J5"/>
    <mergeCell ref="V5:V6"/>
    <mergeCell ref="U5:U6"/>
  </mergeCells>
  <pageMargins left="0.19685039370078741" right="0.19685039370078741" top="0.98425196850393704" bottom="0.98425196850393704" header="0.51181102362204722" footer="0.51181102362204722"/>
  <pageSetup paperSize="9" scale="76" orientation="landscape" r:id="rId1"/>
  <headerFooter alignWithMargins="0">
    <oddHeader>&amp;C&amp;"Arial,Negrito"&amp;14TALLENTO CONSTRUTORA DE OBRAS LTDA</oddHeader>
    <oddFooter>&amp;CRod. PR-182 Km 464, S/N - Dist. Industrial - CEP 85.770-000 - Realeza-Pr
CNPJ: 04.379.027/0001-98   -   CCE 90231850-05
Fone/Fax: (46) 3543 - 2549   -   e-mail: denilson@tallentoconstrutora.com.br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TIPO 2 SAPATAS - 110V</vt:lpstr>
      <vt:lpstr>Cronograma (2)</vt:lpstr>
      <vt:lpstr>'Cronograma (2)'!Area_de_impressao</vt:lpstr>
      <vt:lpstr>'TIPO 2 SAPATAS - 110V'!Area_de_impressao</vt:lpstr>
      <vt:lpstr>'TIPO 2 SAPATAS - 110V'!Titulos_de_impressao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LILIAN</cp:lastModifiedBy>
  <cp:lastPrinted>2021-10-20T11:49:41Z</cp:lastPrinted>
  <dcterms:created xsi:type="dcterms:W3CDTF">2012-10-15T18:57:41Z</dcterms:created>
  <dcterms:modified xsi:type="dcterms:W3CDTF">2021-10-20T11:57:42Z</dcterms:modified>
</cp:coreProperties>
</file>